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28800" windowHeight="11730" activeTab="1"/>
  </bookViews>
  <sheets>
    <sheet name="Rekapitulace stavby" sheetId="1" r:id="rId1"/>
    <sheet name="Objekt1 - UT-zdroj tepla" sheetId="2" r:id="rId2"/>
    <sheet name="Objekt2 - ZTI-rozvody" sheetId="3" r:id="rId3"/>
    <sheet name="Objekt3 - KA-stavební část" sheetId="4" r:id="rId4"/>
    <sheet name="Objekt4 - PLYNOVOD" sheetId="5" r:id="rId5"/>
    <sheet name="Objekt5 - VRN" sheetId="6" r:id="rId6"/>
  </sheets>
  <definedNames>
    <definedName name="_xlnm._FilterDatabase" localSheetId="1" hidden="1">'Objekt1 - UT-zdroj tepla'!$C$131:$K$210</definedName>
    <definedName name="_xlnm._FilterDatabase" localSheetId="2" hidden="1">'Objekt2 - ZTI-rozvody'!$C$121:$K$153</definedName>
    <definedName name="_xlnm._FilterDatabase" localSheetId="3" hidden="1">'Objekt3 - KA-stavební část'!$C$121:$K$145</definedName>
    <definedName name="_xlnm._FilterDatabase" localSheetId="4" hidden="1">'Objekt4 - PLYNOVOD'!$C$118:$K$138</definedName>
    <definedName name="_xlnm._FilterDatabase" localSheetId="5" hidden="1">'Objekt5 - VRN'!$C$117:$K$123</definedName>
    <definedName name="_xlnm.Print_Titles" localSheetId="1">'Objekt1 - UT-zdroj tepla'!$131:$131</definedName>
    <definedName name="_xlnm.Print_Titles" localSheetId="2">'Objekt2 - ZTI-rozvody'!$121:$121</definedName>
    <definedName name="_xlnm.Print_Titles" localSheetId="3">'Objekt3 - KA-stavební část'!$121:$121</definedName>
    <definedName name="_xlnm.Print_Titles" localSheetId="4">'Objekt4 - PLYNOVOD'!$118:$118</definedName>
    <definedName name="_xlnm.Print_Titles" localSheetId="5">'Objekt5 - VRN'!$117:$117</definedName>
    <definedName name="_xlnm.Print_Titles" localSheetId="0">'Rekapitulace stavby'!$92:$92</definedName>
    <definedName name="_xlnm.Print_Area" localSheetId="1">'Objekt1 - UT-zdroj tepla'!$C$4:$J$39,'Objekt1 - UT-zdroj tepla'!$C$50:$J$76,'Objekt1 - UT-zdroj tepla'!$C$82:$J$113,'Objekt1 - UT-zdroj tepla'!$C$119:$J$210</definedName>
    <definedName name="_xlnm.Print_Area" localSheetId="2">'Objekt2 - ZTI-rozvody'!$C$4:$J$39,'Objekt2 - ZTI-rozvody'!$C$50:$J$76,'Objekt2 - ZTI-rozvody'!$C$82:$J$103,'Objekt2 - ZTI-rozvody'!$C$109:$J$153</definedName>
    <definedName name="_xlnm.Print_Area" localSheetId="3">'Objekt3 - KA-stavební část'!$C$4:$J$39,'Objekt3 - KA-stavební část'!$C$50:$J$76,'Objekt3 - KA-stavební část'!$C$82:$J$103,'Objekt3 - KA-stavební část'!$C$109:$J$145</definedName>
    <definedName name="_xlnm.Print_Area" localSheetId="4">'Objekt4 - PLYNOVOD'!$C$4:$J$39,'Objekt4 - PLYNOVOD'!$C$50:$J$76,'Objekt4 - PLYNOVOD'!$C$82:$J$100,'Objekt4 - PLYNOVOD'!$C$106:$J$138</definedName>
    <definedName name="_xlnm.Print_Area" localSheetId="5">'Objekt5 - VRN'!$C$4:$J$39,'Objekt5 - VRN'!$C$50:$J$76,'Objekt5 - VRN'!$C$82:$J$99,'Objekt5 - VRN'!$C$105:$J$123</definedName>
    <definedName name="_xlnm.Print_Area" localSheetId="0">'Rekapitulace stavby'!$D$4:$AO$76,'Rekapitulace stavby'!$C$82:$AQ$100</definedName>
  </definedNames>
  <calcPr calcId="162913"/>
</workbook>
</file>

<file path=xl/calcChain.xml><?xml version="1.0" encoding="utf-8"?>
<calcChain xmlns="http://schemas.openxmlformats.org/spreadsheetml/2006/main">
  <c r="J160" i="2" l="1"/>
  <c r="J173" i="2"/>
  <c r="J191" i="2"/>
  <c r="J201" i="2"/>
  <c r="J131" i="3" l="1"/>
  <c r="J37" i="6" l="1"/>
  <c r="J36" i="6"/>
  <c r="AY99" i="1" s="1"/>
  <c r="J35" i="6"/>
  <c r="AX99" i="1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F114" i="6"/>
  <c r="F112" i="6"/>
  <c r="E110" i="6"/>
  <c r="F91" i="6"/>
  <c r="F89" i="6"/>
  <c r="E87" i="6"/>
  <c r="J24" i="6"/>
  <c r="E24" i="6"/>
  <c r="J92" i="6" s="1"/>
  <c r="J23" i="6"/>
  <c r="J21" i="6"/>
  <c r="E21" i="6"/>
  <c r="J114" i="6" s="1"/>
  <c r="J20" i="6"/>
  <c r="J18" i="6"/>
  <c r="E18" i="6"/>
  <c r="F115" i="6" s="1"/>
  <c r="J17" i="6"/>
  <c r="J12" i="6"/>
  <c r="J112" i="6"/>
  <c r="E7" i="6"/>
  <c r="E85" i="6"/>
  <c r="J37" i="5"/>
  <c r="J36" i="5"/>
  <c r="AY98" i="1" s="1"/>
  <c r="J35" i="5"/>
  <c r="AX98" i="1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F113" i="5"/>
  <c r="E111" i="5"/>
  <c r="F89" i="5"/>
  <c r="E87" i="5"/>
  <c r="J24" i="5"/>
  <c r="E24" i="5"/>
  <c r="J92" i="5"/>
  <c r="J23" i="5"/>
  <c r="J21" i="5"/>
  <c r="E21" i="5"/>
  <c r="J115" i="5" s="1"/>
  <c r="J20" i="5"/>
  <c r="J18" i="5"/>
  <c r="E18" i="5"/>
  <c r="F116" i="5"/>
  <c r="J17" i="5"/>
  <c r="J15" i="5"/>
  <c r="E15" i="5"/>
  <c r="F91" i="5" s="1"/>
  <c r="J14" i="5"/>
  <c r="J12" i="5"/>
  <c r="J113" i="5"/>
  <c r="E7" i="5"/>
  <c r="E109" i="5"/>
  <c r="J37" i="4"/>
  <c r="J36" i="4"/>
  <c r="AY97" i="1" s="1"/>
  <c r="J35" i="4"/>
  <c r="AX97" i="1" s="1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F34" i="4" s="1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T130" i="4"/>
  <c r="R131" i="4"/>
  <c r="R130" i="4" s="1"/>
  <c r="P131" i="4"/>
  <c r="P130" i="4" s="1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T125" i="4"/>
  <c r="R126" i="4"/>
  <c r="R125" i="4" s="1"/>
  <c r="P126" i="4"/>
  <c r="P125" i="4" s="1"/>
  <c r="BI124" i="4"/>
  <c r="BH124" i="4"/>
  <c r="BG124" i="4"/>
  <c r="BF124" i="4"/>
  <c r="T124" i="4"/>
  <c r="T123" i="4" s="1"/>
  <c r="R124" i="4"/>
  <c r="R123" i="4" s="1"/>
  <c r="P124" i="4"/>
  <c r="P123" i="4" s="1"/>
  <c r="F116" i="4"/>
  <c r="E114" i="4"/>
  <c r="F89" i="4"/>
  <c r="E87" i="4"/>
  <c r="J24" i="4"/>
  <c r="E24" i="4"/>
  <c r="J92" i="4"/>
  <c r="J23" i="4"/>
  <c r="J21" i="4"/>
  <c r="E21" i="4"/>
  <c r="J91" i="4"/>
  <c r="J20" i="4"/>
  <c r="J18" i="4"/>
  <c r="E18" i="4"/>
  <c r="F92" i="4"/>
  <c r="J17" i="4"/>
  <c r="J15" i="4"/>
  <c r="E15" i="4"/>
  <c r="F118" i="4"/>
  <c r="J14" i="4"/>
  <c r="J12" i="4"/>
  <c r="J116" i="4" s="1"/>
  <c r="E7" i="4"/>
  <c r="E112" i="4" s="1"/>
  <c r="J37" i="3"/>
  <c r="J36" i="3"/>
  <c r="AY96" i="1"/>
  <c r="J35" i="3"/>
  <c r="AX96" i="1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F116" i="3"/>
  <c r="E114" i="3"/>
  <c r="F89" i="3"/>
  <c r="E87" i="3"/>
  <c r="J24" i="3"/>
  <c r="E24" i="3"/>
  <c r="J92" i="3" s="1"/>
  <c r="J23" i="3"/>
  <c r="J21" i="3"/>
  <c r="E21" i="3"/>
  <c r="J91" i="3"/>
  <c r="J20" i="3"/>
  <c r="J18" i="3"/>
  <c r="E18" i="3"/>
  <c r="F119" i="3" s="1"/>
  <c r="J17" i="3"/>
  <c r="J15" i="3"/>
  <c r="E15" i="3"/>
  <c r="F118" i="3"/>
  <c r="J14" i="3"/>
  <c r="J12" i="3"/>
  <c r="J116" i="3"/>
  <c r="E7" i="3"/>
  <c r="E112" i="3" s="1"/>
  <c r="J37" i="2"/>
  <c r="J36" i="2"/>
  <c r="AY95" i="1"/>
  <c r="J35" i="2"/>
  <c r="AX95" i="1" s="1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T202" i="2" s="1"/>
  <c r="R203" i="2"/>
  <c r="R202" i="2"/>
  <c r="P203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T189" i="2"/>
  <c r="R190" i="2"/>
  <c r="R189" i="2"/>
  <c r="P190" i="2"/>
  <c r="P189" i="2" s="1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F126" i="2"/>
  <c r="E124" i="2"/>
  <c r="F89" i="2"/>
  <c r="E87" i="2"/>
  <c r="J24" i="2"/>
  <c r="E24" i="2"/>
  <c r="J129" i="2" s="1"/>
  <c r="J23" i="2"/>
  <c r="J21" i="2"/>
  <c r="E21" i="2"/>
  <c r="J91" i="2" s="1"/>
  <c r="J20" i="2"/>
  <c r="J18" i="2"/>
  <c r="E18" i="2"/>
  <c r="F92" i="2" s="1"/>
  <c r="J17" i="2"/>
  <c r="J15" i="2"/>
  <c r="E15" i="2"/>
  <c r="F91" i="2"/>
  <c r="J14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94" i="2"/>
  <c r="J162" i="2"/>
  <c r="BK203" i="2"/>
  <c r="BK164" i="2"/>
  <c r="J143" i="2"/>
  <c r="J197" i="2"/>
  <c r="BK170" i="2"/>
  <c r="BK206" i="2"/>
  <c r="J157" i="2"/>
  <c r="BK185" i="2"/>
  <c r="BK205" i="2"/>
  <c r="J147" i="2"/>
  <c r="BK186" i="2"/>
  <c r="BK166" i="2"/>
  <c r="J187" i="2"/>
  <c r="J140" i="2"/>
  <c r="BK135" i="3"/>
  <c r="J137" i="3"/>
  <c r="J136" i="3" s="1"/>
  <c r="BK133" i="3"/>
  <c r="BK126" i="3"/>
  <c r="BK151" i="3"/>
  <c r="J147" i="3"/>
  <c r="BK144" i="4"/>
  <c r="BK128" i="4"/>
  <c r="BK134" i="4"/>
  <c r="J128" i="4"/>
  <c r="BK131" i="4"/>
  <c r="BK133" i="4"/>
  <c r="J126" i="5"/>
  <c r="J128" i="5"/>
  <c r="BK123" i="5"/>
  <c r="J137" i="5"/>
  <c r="J122" i="6"/>
  <c r="BK178" i="2"/>
  <c r="J152" i="2"/>
  <c r="J209" i="2"/>
  <c r="BK155" i="2"/>
  <c r="J137" i="2"/>
  <c r="J190" i="2"/>
  <c r="BK167" i="2"/>
  <c r="BK197" i="2"/>
  <c r="BK159" i="2"/>
  <c r="J205" i="2"/>
  <c r="J155" i="2"/>
  <c r="BK209" i="2"/>
  <c r="J196" i="2"/>
  <c r="BK176" i="2"/>
  <c r="BK154" i="2"/>
  <c r="BK180" i="2"/>
  <c r="BK148" i="3"/>
  <c r="J151" i="3"/>
  <c r="BK125" i="3"/>
  <c r="J143" i="3"/>
  <c r="J125" i="3"/>
  <c r="J139" i="3"/>
  <c r="BK132" i="5"/>
  <c r="BK126" i="5"/>
  <c r="J124" i="5"/>
  <c r="BK128" i="5"/>
  <c r="BK121" i="6"/>
  <c r="BK208" i="2"/>
  <c r="J164" i="2"/>
  <c r="BK143" i="2"/>
  <c r="BK195" i="2"/>
  <c r="BK149" i="2"/>
  <c r="J141" i="2"/>
  <c r="BK187" i="2"/>
  <c r="J154" i="2"/>
  <c r="J136" i="2"/>
  <c r="BK156" i="2"/>
  <c r="BK193" i="2"/>
  <c r="J145" i="2"/>
  <c r="J144" i="2" s="1"/>
  <c r="J193" i="2"/>
  <c r="J194" i="2"/>
  <c r="J175" i="2"/>
  <c r="J135" i="2"/>
  <c r="J134" i="2" s="1"/>
  <c r="BK162" i="2"/>
  <c r="BK139" i="3"/>
  <c r="BK147" i="3"/>
  <c r="BK152" i="3"/>
  <c r="J148" i="3"/>
  <c r="BK146" i="3"/>
  <c r="J153" i="3"/>
  <c r="BK135" i="4"/>
  <c r="BK129" i="5"/>
  <c r="J131" i="5"/>
  <c r="BK168" i="2"/>
  <c r="BK157" i="2"/>
  <c r="BK145" i="2"/>
  <c r="J188" i="2"/>
  <c r="BK146" i="2"/>
  <c r="J199" i="2"/>
  <c r="BK175" i="2"/>
  <c r="BK147" i="2"/>
  <c r="BK190" i="2"/>
  <c r="BK141" i="2"/>
  <c r="J180" i="2"/>
  <c r="BK135" i="2"/>
  <c r="BK152" i="2"/>
  <c r="J182" i="2"/>
  <c r="J146" i="2"/>
  <c r="J139" i="2"/>
  <c r="BK140" i="3"/>
  <c r="J126" i="3"/>
  <c r="BK141" i="3"/>
  <c r="J135" i="3"/>
  <c r="J134" i="3"/>
  <c r="J132" i="3"/>
  <c r="J142" i="3"/>
  <c r="J124" i="4"/>
  <c r="BK129" i="4"/>
  <c r="J135" i="4"/>
  <c r="BK126" i="4"/>
  <c r="BK139" i="4"/>
  <c r="BK136" i="4"/>
  <c r="BK135" i="5"/>
  <c r="BK138" i="5"/>
  <c r="BK133" i="5"/>
  <c r="BK127" i="5"/>
  <c r="BK122" i="6"/>
  <c r="BK165" i="2"/>
  <c r="AS94" i="1"/>
  <c r="J203" i="2"/>
  <c r="BK150" i="2"/>
  <c r="J150" i="2"/>
  <c r="J186" i="2"/>
  <c r="BK148" i="2"/>
  <c r="J185" i="2"/>
  <c r="J149" i="2"/>
  <c r="J177" i="2"/>
  <c r="BK137" i="2"/>
  <c r="BK132" i="3"/>
  <c r="J140" i="3"/>
  <c r="BK129" i="3"/>
  <c r="BK138" i="3"/>
  <c r="BK142" i="4"/>
  <c r="J141" i="4"/>
  <c r="BK143" i="4"/>
  <c r="J142" i="4"/>
  <c r="BK145" i="4"/>
  <c r="BK122" i="5"/>
  <c r="J125" i="5"/>
  <c r="J133" i="5"/>
  <c r="J127" i="5"/>
  <c r="BK124" i="5"/>
  <c r="J179" i="2"/>
  <c r="BK163" i="2"/>
  <c r="BK200" i="2"/>
  <c r="J169" i="2"/>
  <c r="J208" i="2"/>
  <c r="J178" i="2"/>
  <c r="J151" i="2"/>
  <c r="BK196" i="2"/>
  <c r="BK139" i="2"/>
  <c r="J184" i="2"/>
  <c r="J142" i="2"/>
  <c r="BK151" i="2"/>
  <c r="BK184" i="2"/>
  <c r="J167" i="2"/>
  <c r="BK142" i="2"/>
  <c r="J165" i="2"/>
  <c r="J145" i="3"/>
  <c r="BK145" i="3"/>
  <c r="BK153" i="3"/>
  <c r="J141" i="3"/>
  <c r="BK142" i="3"/>
  <c r="BK143" i="3"/>
  <c r="J146" i="3"/>
  <c r="J129" i="3"/>
  <c r="BK140" i="4"/>
  <c r="J137" i="4"/>
  <c r="J131" i="4"/>
  <c r="J134" i="4"/>
  <c r="J143" i="4"/>
  <c r="BK131" i="5"/>
  <c r="BK125" i="5"/>
  <c r="J136" i="5"/>
  <c r="J132" i="5"/>
  <c r="BK123" i="6"/>
  <c r="J121" i="6"/>
  <c r="J195" i="2"/>
  <c r="J156" i="2"/>
  <c r="J176" i="2"/>
  <c r="J153" i="2"/>
  <c r="J198" i="2"/>
  <c r="BK182" i="2"/>
  <c r="J138" i="2"/>
  <c r="J166" i="2"/>
  <c r="BK199" i="2"/>
  <c r="J168" i="2"/>
  <c r="BK140" i="2"/>
  <c r="BK171" i="2"/>
  <c r="BK188" i="2"/>
  <c r="J170" i="2"/>
  <c r="BK136" i="2"/>
  <c r="BK158" i="2"/>
  <c r="BK144" i="3"/>
  <c r="J138" i="3"/>
  <c r="BK149" i="3"/>
  <c r="J144" i="3"/>
  <c r="J127" i="3"/>
  <c r="BK137" i="3"/>
  <c r="J129" i="4"/>
  <c r="J136" i="4"/>
  <c r="J140" i="4"/>
  <c r="J145" i="4"/>
  <c r="J126" i="4"/>
  <c r="J139" i="4"/>
  <c r="BK137" i="5"/>
  <c r="J129" i="5"/>
  <c r="J138" i="5"/>
  <c r="J123" i="6"/>
  <c r="J171" i="2"/>
  <c r="J148" i="2"/>
  <c r="BK198" i="2"/>
  <c r="J159" i="2"/>
  <c r="J200" i="2"/>
  <c r="BK183" i="2"/>
  <c r="BK169" i="2"/>
  <c r="BK177" i="2"/>
  <c r="BK138" i="2"/>
  <c r="BK153" i="2"/>
  <c r="J206" i="2"/>
  <c r="J158" i="2"/>
  <c r="BK179" i="2"/>
  <c r="J163" i="2"/>
  <c r="J183" i="2"/>
  <c r="J152" i="3"/>
  <c r="BK127" i="3"/>
  <c r="J133" i="3"/>
  <c r="J149" i="3"/>
  <c r="BK134" i="3"/>
  <c r="BK128" i="3"/>
  <c r="J128" i="3"/>
  <c r="BK137" i="4"/>
  <c r="BK141" i="4"/>
  <c r="J133" i="4"/>
  <c r="J144" i="4"/>
  <c r="BK124" i="4"/>
  <c r="J123" i="5"/>
  <c r="BK136" i="5"/>
  <c r="J135" i="5"/>
  <c r="J122" i="5"/>
  <c r="J133" i="2" l="1"/>
  <c r="J132" i="2" s="1"/>
  <c r="F37" i="4"/>
  <c r="BD97" i="1" s="1"/>
  <c r="T134" i="2"/>
  <c r="BK174" i="2"/>
  <c r="BK173" i="2" s="1"/>
  <c r="J103" i="2" s="1"/>
  <c r="R181" i="2"/>
  <c r="R204" i="2"/>
  <c r="R201" i="2" s="1"/>
  <c r="T124" i="3"/>
  <c r="T123" i="3" s="1"/>
  <c r="P150" i="3"/>
  <c r="BK132" i="4"/>
  <c r="J132" i="4"/>
  <c r="J101" i="4" s="1"/>
  <c r="P134" i="5"/>
  <c r="P134" i="2"/>
  <c r="P181" i="2"/>
  <c r="BK204" i="2"/>
  <c r="J204" i="2" s="1"/>
  <c r="J111" i="2" s="1"/>
  <c r="T207" i="2"/>
  <c r="T201" i="2" s="1"/>
  <c r="BK124" i="3"/>
  <c r="J124" i="3" s="1"/>
  <c r="J98" i="3" s="1"/>
  <c r="T136" i="3"/>
  <c r="T131" i="3"/>
  <c r="T130" i="3" s="1"/>
  <c r="R127" i="4"/>
  <c r="R122" i="4" s="1"/>
  <c r="T138" i="4"/>
  <c r="R134" i="5"/>
  <c r="T144" i="2"/>
  <c r="T161" i="2"/>
  <c r="T160" i="2"/>
  <c r="BK181" i="2"/>
  <c r="J181" i="2"/>
  <c r="J105" i="2" s="1"/>
  <c r="R192" i="2"/>
  <c r="R191" i="2" s="1"/>
  <c r="R207" i="2"/>
  <c r="BK136" i="3"/>
  <c r="BK131" i="3" s="1"/>
  <c r="R150" i="3"/>
  <c r="T127" i="4"/>
  <c r="T122" i="4"/>
  <c r="R132" i="4"/>
  <c r="T121" i="5"/>
  <c r="T120" i="5" s="1"/>
  <c r="BK134" i="2"/>
  <c r="J98" i="2" s="1"/>
  <c r="J100" i="2"/>
  <c r="P174" i="2"/>
  <c r="P173" i="2" s="1"/>
  <c r="T192" i="2"/>
  <c r="T191" i="2" s="1"/>
  <c r="BK207" i="2"/>
  <c r="J207" i="2" s="1"/>
  <c r="J112" i="2" s="1"/>
  <c r="P136" i="3"/>
  <c r="P131" i="3"/>
  <c r="P130" i="3" s="1"/>
  <c r="T150" i="3"/>
  <c r="BK127" i="4"/>
  <c r="J127" i="4" s="1"/>
  <c r="J99" i="4" s="1"/>
  <c r="BK138" i="4"/>
  <c r="J138" i="4" s="1"/>
  <c r="J102" i="4" s="1"/>
  <c r="BK121" i="5"/>
  <c r="J121" i="5" s="1"/>
  <c r="J98" i="5" s="1"/>
  <c r="BK120" i="5"/>
  <c r="BK144" i="2"/>
  <c r="J99" i="2"/>
  <c r="T174" i="2"/>
  <c r="T173" i="2"/>
  <c r="BK192" i="2"/>
  <c r="BK191" i="2"/>
  <c r="J107" i="2" s="1"/>
  <c r="T204" i="2"/>
  <c r="R136" i="3"/>
  <c r="R131" i="3"/>
  <c r="R130" i="3" s="1"/>
  <c r="P127" i="4"/>
  <c r="P122" i="4" s="1"/>
  <c r="AU97" i="1" s="1"/>
  <c r="R138" i="4"/>
  <c r="R121" i="5"/>
  <c r="R120" i="5" s="1"/>
  <c r="R119" i="5" s="1"/>
  <c r="R134" i="2"/>
  <c r="BK161" i="2"/>
  <c r="J161" i="2" s="1"/>
  <c r="J102" i="2" s="1"/>
  <c r="R174" i="2"/>
  <c r="R173" i="2"/>
  <c r="P192" i="2"/>
  <c r="P191" i="2" s="1"/>
  <c r="P207" i="2"/>
  <c r="P124" i="3"/>
  <c r="P123" i="3" s="1"/>
  <c r="P138" i="4"/>
  <c r="BK134" i="5"/>
  <c r="J134" i="5"/>
  <c r="J99" i="5" s="1"/>
  <c r="P120" i="6"/>
  <c r="P119" i="6" s="1"/>
  <c r="P118" i="6" s="1"/>
  <c r="AU99" i="1" s="1"/>
  <c r="P144" i="2"/>
  <c r="R161" i="2"/>
  <c r="R160" i="2"/>
  <c r="R124" i="3"/>
  <c r="R123" i="3"/>
  <c r="BK150" i="3"/>
  <c r="J150" i="3"/>
  <c r="J102" i="3" s="1"/>
  <c r="P132" i="4"/>
  <c r="T134" i="5"/>
  <c r="R120" i="6"/>
  <c r="R119" i="6" s="1"/>
  <c r="R118" i="6" s="1"/>
  <c r="R144" i="2"/>
  <c r="P161" i="2"/>
  <c r="P160" i="2" s="1"/>
  <c r="T181" i="2"/>
  <c r="P204" i="2"/>
  <c r="P201" i="2"/>
  <c r="T132" i="4"/>
  <c r="P121" i="5"/>
  <c r="P120" i="5" s="1"/>
  <c r="P119" i="5" s="1"/>
  <c r="AU98" i="1" s="1"/>
  <c r="BK120" i="6"/>
  <c r="BK119" i="6" s="1"/>
  <c r="J119" i="6" s="1"/>
  <c r="J97" i="6" s="1"/>
  <c r="T120" i="6"/>
  <c r="T119" i="6" s="1"/>
  <c r="T118" i="6" s="1"/>
  <c r="BK189" i="2"/>
  <c r="J189" i="2" s="1"/>
  <c r="J106" i="2" s="1"/>
  <c r="BK123" i="4"/>
  <c r="J123" i="4"/>
  <c r="J97" i="4" s="1"/>
  <c r="BK202" i="2"/>
  <c r="J202" i="2" s="1"/>
  <c r="J110" i="2" s="1"/>
  <c r="BK125" i="4"/>
  <c r="J125" i="4"/>
  <c r="J98" i="4" s="1"/>
  <c r="BK130" i="4"/>
  <c r="J130" i="4" s="1"/>
  <c r="J100" i="4" s="1"/>
  <c r="F92" i="6"/>
  <c r="J115" i="6"/>
  <c r="BE121" i="6"/>
  <c r="BE122" i="6"/>
  <c r="E108" i="6"/>
  <c r="J91" i="6"/>
  <c r="J89" i="6"/>
  <c r="BE123" i="6"/>
  <c r="F115" i="5"/>
  <c r="BE122" i="5"/>
  <c r="BE125" i="5"/>
  <c r="BE136" i="5"/>
  <c r="J91" i="5"/>
  <c r="BE126" i="5"/>
  <c r="BE131" i="5"/>
  <c r="BE132" i="5"/>
  <c r="E85" i="5"/>
  <c r="J89" i="5"/>
  <c r="J116" i="5"/>
  <c r="BE133" i="5"/>
  <c r="BE127" i="5"/>
  <c r="BE138" i="5"/>
  <c r="F92" i="5"/>
  <c r="BE129" i="5"/>
  <c r="BE137" i="5"/>
  <c r="BE123" i="5"/>
  <c r="BE124" i="5"/>
  <c r="BE128" i="5"/>
  <c r="BE135" i="5"/>
  <c r="E85" i="4"/>
  <c r="F91" i="4"/>
  <c r="J119" i="4"/>
  <c r="BE126" i="4"/>
  <c r="BE137" i="4"/>
  <c r="BE139" i="4"/>
  <c r="BE140" i="4"/>
  <c r="BE141" i="4"/>
  <c r="J89" i="4"/>
  <c r="BE144" i="4"/>
  <c r="J118" i="4"/>
  <c r="BE129" i="4"/>
  <c r="BE131" i="4"/>
  <c r="BE136" i="4"/>
  <c r="F119" i="4"/>
  <c r="BE124" i="4"/>
  <c r="BE133" i="4"/>
  <c r="BE135" i="4"/>
  <c r="BE142" i="4"/>
  <c r="BE143" i="4"/>
  <c r="BE128" i="4"/>
  <c r="BE134" i="4"/>
  <c r="BE145" i="4"/>
  <c r="BA97" i="1"/>
  <c r="E85" i="3"/>
  <c r="J89" i="3"/>
  <c r="J119" i="3"/>
  <c r="BE133" i="3"/>
  <c r="BE140" i="3"/>
  <c r="BE145" i="3"/>
  <c r="BE151" i="3"/>
  <c r="J192" i="2"/>
  <c r="J108" i="2" s="1"/>
  <c r="J118" i="3"/>
  <c r="BE129" i="3"/>
  <c r="BE152" i="3"/>
  <c r="BE153" i="3"/>
  <c r="F92" i="3"/>
  <c r="BE132" i="3"/>
  <c r="BE137" i="3"/>
  <c r="BE141" i="3"/>
  <c r="BE138" i="3"/>
  <c r="BE139" i="3"/>
  <c r="BE147" i="3"/>
  <c r="BE148" i="3"/>
  <c r="BE144" i="3"/>
  <c r="BE146" i="3"/>
  <c r="BK160" i="2"/>
  <c r="J101" i="2" s="1"/>
  <c r="F91" i="3"/>
  <c r="BE127" i="3"/>
  <c r="BE128" i="3"/>
  <c r="BE143" i="3"/>
  <c r="BE135" i="3"/>
  <c r="BE142" i="3"/>
  <c r="BE125" i="3"/>
  <c r="BE126" i="3"/>
  <c r="BE134" i="3"/>
  <c r="BE149" i="3"/>
  <c r="E122" i="2"/>
  <c r="J128" i="2"/>
  <c r="BE141" i="2"/>
  <c r="BE146" i="2"/>
  <c r="BE152" i="2"/>
  <c r="BE157" i="2"/>
  <c r="BE163" i="2"/>
  <c r="BE175" i="2"/>
  <c r="J92" i="2"/>
  <c r="BE156" i="2"/>
  <c r="BE180" i="2"/>
  <c r="BE182" i="2"/>
  <c r="BE184" i="2"/>
  <c r="BE185" i="2"/>
  <c r="BE186" i="2"/>
  <c r="BE190" i="2"/>
  <c r="BE197" i="2"/>
  <c r="F129" i="2"/>
  <c r="BE135" i="2"/>
  <c r="BE136" i="2"/>
  <c r="BE145" i="2"/>
  <c r="BE153" i="2"/>
  <c r="BE167" i="2"/>
  <c r="BE168" i="2"/>
  <c r="BE176" i="2"/>
  <c r="BE208" i="2"/>
  <c r="J126" i="2"/>
  <c r="BE148" i="2"/>
  <c r="BE149" i="2"/>
  <c r="BE150" i="2"/>
  <c r="BE164" i="2"/>
  <c r="BE165" i="2"/>
  <c r="BE166" i="2"/>
  <c r="BE179" i="2"/>
  <c r="BE198" i="2"/>
  <c r="BE206" i="2"/>
  <c r="BE137" i="2"/>
  <c r="BE143" i="2"/>
  <c r="BE151" i="2"/>
  <c r="BE169" i="2"/>
  <c r="BE187" i="2"/>
  <c r="BE195" i="2"/>
  <c r="BE199" i="2"/>
  <c r="BE209" i="2"/>
  <c r="BE139" i="2"/>
  <c r="BE142" i="2"/>
  <c r="BE155" i="2"/>
  <c r="BE158" i="2"/>
  <c r="BE196" i="2"/>
  <c r="BE205" i="2"/>
  <c r="F128" i="2"/>
  <c r="BE140" i="2"/>
  <c r="BE147" i="2"/>
  <c r="BE154" i="2"/>
  <c r="BE162" i="2"/>
  <c r="BE170" i="2"/>
  <c r="BE171" i="2"/>
  <c r="BE178" i="2"/>
  <c r="BE188" i="2"/>
  <c r="BE193" i="2"/>
  <c r="BE194" i="2"/>
  <c r="BE138" i="2"/>
  <c r="BE159" i="2"/>
  <c r="BE177" i="2"/>
  <c r="BE183" i="2"/>
  <c r="BE200" i="2"/>
  <c r="BE203" i="2"/>
  <c r="F35" i="2"/>
  <c r="BB95" i="1" s="1"/>
  <c r="F35" i="3"/>
  <c r="BB96" i="1" s="1"/>
  <c r="F35" i="4"/>
  <c r="BB97" i="1" s="1"/>
  <c r="F35" i="5"/>
  <c r="BB98" i="1" s="1"/>
  <c r="F37" i="2"/>
  <c r="BD95" i="1" s="1"/>
  <c r="F36" i="3"/>
  <c r="BC96" i="1" s="1"/>
  <c r="F36" i="5"/>
  <c r="BC98" i="1" s="1"/>
  <c r="F37" i="5"/>
  <c r="BD98" i="1" s="1"/>
  <c r="J34" i="2"/>
  <c r="AW95" i="1" s="1"/>
  <c r="F37" i="3"/>
  <c r="BD96" i="1" s="1"/>
  <c r="F36" i="4"/>
  <c r="BC97" i="1" s="1"/>
  <c r="J34" i="6"/>
  <c r="AW99" i="1" s="1"/>
  <c r="F34" i="2"/>
  <c r="BA95" i="1" s="1"/>
  <c r="F34" i="3"/>
  <c r="BA96" i="1" s="1"/>
  <c r="J34" i="4"/>
  <c r="AW97" i="1" s="1"/>
  <c r="F34" i="5"/>
  <c r="BA98" i="1" s="1"/>
  <c r="F35" i="6"/>
  <c r="BB99" i="1" s="1"/>
  <c r="F34" i="6"/>
  <c r="BA99" i="1" s="1"/>
  <c r="F36" i="2"/>
  <c r="BC95" i="1" s="1"/>
  <c r="J34" i="3"/>
  <c r="AW96" i="1" s="1"/>
  <c r="J34" i="5"/>
  <c r="AW98" i="1" s="1"/>
  <c r="F37" i="6"/>
  <c r="BD99" i="1" s="1"/>
  <c r="F36" i="6"/>
  <c r="BC99" i="1" s="1"/>
  <c r="J174" i="2" l="1"/>
  <c r="J104" i="2" s="1"/>
  <c r="BK119" i="5"/>
  <c r="J119" i="5" s="1"/>
  <c r="J96" i="5" s="1"/>
  <c r="J101" i="3"/>
  <c r="P122" i="3"/>
  <c r="AU96" i="1" s="1"/>
  <c r="BK130" i="3"/>
  <c r="J120" i="5"/>
  <c r="J97" i="5" s="1"/>
  <c r="T119" i="5"/>
  <c r="P133" i="2"/>
  <c r="P132" i="2" s="1"/>
  <c r="AU95" i="1" s="1"/>
  <c r="T133" i="2"/>
  <c r="T132" i="2" s="1"/>
  <c r="R133" i="2"/>
  <c r="R132" i="2"/>
  <c r="R122" i="3"/>
  <c r="BK133" i="2"/>
  <c r="J97" i="2" s="1"/>
  <c r="T122" i="3"/>
  <c r="BK201" i="2"/>
  <c r="J109" i="2" s="1"/>
  <c r="BK118" i="6"/>
  <c r="J118" i="6" s="1"/>
  <c r="J96" i="6" s="1"/>
  <c r="BK123" i="3"/>
  <c r="J123" i="3"/>
  <c r="J97" i="3" s="1"/>
  <c r="BK122" i="4"/>
  <c r="J122" i="4" s="1"/>
  <c r="J30" i="4" s="1"/>
  <c r="AG97" i="1" s="1"/>
  <c r="J120" i="6"/>
  <c r="J98" i="6" s="1"/>
  <c r="J33" i="2"/>
  <c r="AV95" i="1" s="1"/>
  <c r="AT95" i="1" s="1"/>
  <c r="BB94" i="1"/>
  <c r="AX94" i="1" s="1"/>
  <c r="F33" i="2"/>
  <c r="AZ95" i="1" s="1"/>
  <c r="J33" i="3"/>
  <c r="AV96" i="1" s="1"/>
  <c r="AT96" i="1" s="1"/>
  <c r="J33" i="5"/>
  <c r="AV98" i="1" s="1"/>
  <c r="AT98" i="1" s="1"/>
  <c r="F33" i="3"/>
  <c r="AZ96" i="1" s="1"/>
  <c r="F33" i="6"/>
  <c r="AZ99" i="1" s="1"/>
  <c r="F33" i="4"/>
  <c r="AZ97" i="1" s="1"/>
  <c r="J33" i="6"/>
  <c r="AV99" i="1" s="1"/>
  <c r="AT99" i="1" s="1"/>
  <c r="BA94" i="1"/>
  <c r="AW94" i="1" s="1"/>
  <c r="AK30" i="1" s="1"/>
  <c r="J33" i="4"/>
  <c r="AV97" i="1" s="1"/>
  <c r="AT97" i="1" s="1"/>
  <c r="BC94" i="1"/>
  <c r="W32" i="1" s="1"/>
  <c r="F33" i="5"/>
  <c r="AZ98" i="1" s="1"/>
  <c r="BD94" i="1"/>
  <c r="W33" i="1" s="1"/>
  <c r="J30" i="5" l="1"/>
  <c r="AG98" i="1" s="1"/>
  <c r="AN97" i="1"/>
  <c r="J100" i="3"/>
  <c r="J130" i="3"/>
  <c r="BK132" i="2"/>
  <c r="J30" i="2" s="1"/>
  <c r="AG95" i="1" s="1"/>
  <c r="AN95" i="1" s="1"/>
  <c r="AU94" i="1"/>
  <c r="BK122" i="3"/>
  <c r="J96" i="4"/>
  <c r="AN98" i="1"/>
  <c r="J39" i="5"/>
  <c r="J39" i="4"/>
  <c r="J30" i="6"/>
  <c r="AG99" i="1"/>
  <c r="W30" i="1"/>
  <c r="AY94" i="1"/>
  <c r="W31" i="1"/>
  <c r="AZ94" i="1"/>
  <c r="W29" i="1" s="1"/>
  <c r="J39" i="2" l="1"/>
  <c r="J96" i="2"/>
  <c r="J122" i="3"/>
  <c r="J96" i="3" s="1"/>
  <c r="J99" i="3"/>
  <c r="J39" i="6"/>
  <c r="AN99" i="1"/>
  <c r="AV94" i="1"/>
  <c r="AK29" i="1" s="1"/>
  <c r="J30" i="3" l="1"/>
  <c r="AG96" i="1" s="1"/>
  <c r="AN96" i="1" s="1"/>
  <c r="AT94" i="1"/>
  <c r="AG94" i="1" l="1"/>
  <c r="AK26" i="1" s="1"/>
  <c r="AK35" i="1" s="1"/>
  <c r="J39" i="3"/>
  <c r="AN94" i="1" l="1"/>
</calcChain>
</file>

<file path=xl/sharedStrings.xml><?xml version="1.0" encoding="utf-8"?>
<sst xmlns="http://schemas.openxmlformats.org/spreadsheetml/2006/main" count="2627" uniqueCount="537">
  <si>
    <t>Export Komplet</t>
  </si>
  <si>
    <t/>
  </si>
  <si>
    <t>2.0</t>
  </si>
  <si>
    <t>ZAMOK</t>
  </si>
  <si>
    <t>False</t>
  </si>
  <si>
    <t>{ce55c786-d575-481f-9818-b4665d4b12c3}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</si>
  <si>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</si>
  <si>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</si>
  <si>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</si>
  <si>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</si>
  <si>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</si>
  <si>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</si>
  <si>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</si>
  <si>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</si>
  <si>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</si>
  <si>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</si>
  <si>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</si>
  <si>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zdroje tepla v objektu MP Českomalínská 776/25, Praha 6</t>
  </si>
  <si>
    <t>KSO:</t>
  </si>
  <si>
    <t>CC-CZ:</t>
  </si>
  <si>
    <t>Místo:</t>
  </si>
  <si>
    <t>Českomalínská 776/25, Praha 6 - Bubeneč</t>
  </si>
  <si>
    <t>Datum:</t>
  </si>
  <si>
    <t>11. 5. 2022</t>
  </si>
  <si>
    <t>Zadavatel:</t>
  </si>
  <si>
    <t>IČ:</t>
  </si>
  <si>
    <t>Městská část Praha 6, zast. SNEO, a.s.</t>
  </si>
  <si>
    <t>DIČ:</t>
  </si>
  <si>
    <t>Uchazeč:</t>
  </si>
  <si>
    <t>Vyplň údaj</t>
  </si>
  <si>
    <t>Projektant:</t>
  </si>
  <si>
    <t xml:space="preserve"> 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</si>
  <si>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</si>
  <si>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</si>
  <si>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</si>
  <si>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</si>
  <si>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</si>
  <si>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</si>
  <si>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</si>
  <si>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</si>
  <si>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</si>
  <si>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</si>
  <si>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</si>
  <si>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</si>
  <si>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</si>
  <si>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</si>
  <si>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</si>
  <si>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</si>
  <si>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</si>
  <si>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</si>
  <si>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</si>
  <si>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</si>
  <si>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</si>
  <si>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</si>
  <si>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</si>
  <si>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</si>
  <si>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</si>
  <si>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</si>
  <si>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</si>
  <si>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</si>
  <si>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</si>
  <si>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</si>
  <si>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</si>
  <si>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</si>
  <si>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</si>
  <si>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</si>
  <si>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</si>
  <si>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</si>
  <si>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</si>
  <si>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</si>
  <si>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</si>
  <si>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</si>
  <si>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</si>
  <si>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</si>
  <si>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</si>
  <si>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</si>
  <si>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</si>
  <si>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</si>
  <si>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</si>
  <si>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</si>
  <si>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Objekt1</t>
  </si>
  <si>
    <t>UT-zdroj tepla</t>
  </si>
  <si>
    <t>STA</t>
  </si>
  <si>
    <t>1</t>
  </si>
  <si>
    <t>{51f4443b-e0e7-45f3-8664-d61783842b48}</t>
  </si>
  <si>
    <t>2</t>
  </si>
  <si>
    <t>Objekt2</t>
  </si>
  <si>
    <t>ZTI-rozvody</t>
  </si>
  <si>
    <t>{4c083e17-9214-452e-ac03-f8a425540941}</t>
  </si>
  <si>
    <t>Objekt3</t>
  </si>
  <si>
    <t>KA-stavební část</t>
  </si>
  <si>
    <t>{12c0378a-85c5-4390-99c2-4ce7f449429f}</t>
  </si>
  <si>
    <t>Objekt4</t>
  </si>
  <si>
    <t>PLYNOVOD</t>
  </si>
  <si>
    <t>{d6a554ff-bfb9-4410-9866-14d831b41f7c}</t>
  </si>
  <si>
    <t>Objekt5</t>
  </si>
  <si>
    <t>VRN</t>
  </si>
  <si>
    <t>{5181f2de-df1e-404b-af06-1aee87d3ca2f}</t>
  </si>
  <si>
    <t>KRYCÍ LIST SOUPISU PRACÍ</t>
  </si>
  <si>
    <t>Objekt:</t>
  </si>
  <si>
    <t>Objekt1 - UT-zdroj tepla</t>
  </si>
  <si>
    <t>REKAPITULACE ČLENĚNÍ SOUPISU PRACÍ</t>
  </si>
  <si>
    <t>Kód dílu - Popis</t>
  </si>
  <si>
    <t>Cena celkem [CZK]</t>
  </si>
  <si>
    <t>Náklady ze soupisu prací</t>
  </si>
  <si>
    <t>-1</t>
  </si>
  <si>
    <t>D2 - KOTELNY - STROJOVNY</t>
  </si>
  <si>
    <t xml:space="preserve">    D3 - Plynové závěsné kotle VAILLANT</t>
  </si>
  <si>
    <t xml:space="preserve">    D4 - Flamco CZ s.r.o. nab.č. 2022-11000317</t>
  </si>
  <si>
    <t xml:space="preserve">    D5 - Zařízení REFLEX CZ, s.r.o.</t>
  </si>
  <si>
    <t xml:space="preserve">D6 - KOMÍNY A KOUŘOVODY                                                                      </t>
  </si>
  <si>
    <t xml:space="preserve">    D7 - Komponenty odtahu spalin a přívodu spalovacího vzduchu Vaillant-svislé odkouření prům 80/125 mm</t>
  </si>
  <si>
    <t>D8 - POTRUBÍ   – včetně montáže</t>
  </si>
  <si>
    <t xml:space="preserve">    D9 - Potrubí z trubek měděných –  pro vytápění, spojované pájením</t>
  </si>
  <si>
    <t xml:space="preserve">D11 - ARMATURY </t>
  </si>
  <si>
    <t>D17 - STAVEBNÍ A DOPLŇKOVÉ KONSTRUKCE</t>
  </si>
  <si>
    <t>D18 - TEPELNÉ IZOLACE</t>
  </si>
  <si>
    <t xml:space="preserve">    D19 - Tepelná izolace návleková - polyetylén na potrubí PPR</t>
  </si>
  <si>
    <t>D20 - OSTATNÍ</t>
  </si>
  <si>
    <t xml:space="preserve">    D21 - Elektroinstalace</t>
  </si>
  <si>
    <t xml:space="preserve">    D22 - Měření a regulace</t>
  </si>
  <si>
    <t xml:space="preserve">    D23 - DEMONTÁŽE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</si>
  <si>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</si>
  <si>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</si>
  <si>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</si>
  <si>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</si>
  <si>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</si>
  <si>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</si>
  <si>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</si>
  <si>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</si>
  <si>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</si>
  <si>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</si>
  <si>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</si>
  <si>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</si>
  <si>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</si>
  <si>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D2</t>
  </si>
  <si>
    <t>KOTELNY - STROJOVNY</t>
  </si>
  <si>
    <t>ROZPOCET</t>
  </si>
  <si>
    <t>D3</t>
  </si>
  <si>
    <t>Plynové závěsné kotle VAILLANT</t>
  </si>
  <si>
    <t>M</t>
  </si>
  <si>
    <t>Pol1</t>
  </si>
  <si>
    <t>VU 30CS/1-5 eco TEC plus ionidetect  výkon 3,9 až 33,3 kW       0010024601</t>
  </si>
  <si>
    <t>ks</t>
  </si>
  <si>
    <t>8</t>
  </si>
  <si>
    <t>4</t>
  </si>
  <si>
    <t>Pol2</t>
  </si>
  <si>
    <t>zásobníkový ohřívač uniSTOR VIH R 200/6B                           0010015945</t>
  </si>
  <si>
    <t>6</t>
  </si>
  <si>
    <t>3</t>
  </si>
  <si>
    <t>Pol3</t>
  </si>
  <si>
    <t>ekvitermní regulátor multiMATIC 700                                     0020171316</t>
  </si>
  <si>
    <t>Pol4</t>
  </si>
  <si>
    <t>kaskádový modul VR32                                                       0020139895</t>
  </si>
  <si>
    <t>10</t>
  </si>
  <si>
    <t>5</t>
  </si>
  <si>
    <t>Pol5</t>
  </si>
  <si>
    <t>základní rozšiřovací modul VR70                                           0020184844</t>
  </si>
  <si>
    <t>12</t>
  </si>
  <si>
    <t>Pol6</t>
  </si>
  <si>
    <t>modul pro vzdálenou správu VR921                0020250965 + 0020228099</t>
  </si>
  <si>
    <t>14</t>
  </si>
  <si>
    <t>7</t>
  </si>
  <si>
    <t>Pol7</t>
  </si>
  <si>
    <t>zásobníkové čidlo pro VIH  + kotle VU                                         306257</t>
  </si>
  <si>
    <t>16</t>
  </si>
  <si>
    <t>Pol8</t>
  </si>
  <si>
    <t>Odborné spuštění plynových kotlů</t>
  </si>
  <si>
    <t>18</t>
  </si>
  <si>
    <t>9</t>
  </si>
  <si>
    <t>K</t>
  </si>
  <si>
    <t>Pol9</t>
  </si>
  <si>
    <t>Přesun hmot tonážní pro kotelny v objektech v přes 6 do 12 m</t>
  </si>
  <si>
    <t>t</t>
  </si>
  <si>
    <t>20</t>
  </si>
  <si>
    <t>D4</t>
  </si>
  <si>
    <t>Pol11</t>
  </si>
  <si>
    <t>M66393.31 Stabilizátor kvality OS MHK32;70 kW, magnetický odlučovač</t>
  </si>
  <si>
    <t>22</t>
  </si>
  <si>
    <t>11</t>
  </si>
  <si>
    <t>Pol12</t>
  </si>
  <si>
    <t>M66301.2 Rozdělovač pro 2 topné okruhy 1“ s izolací</t>
  </si>
  <si>
    <t>24</t>
  </si>
  <si>
    <t>Pol13</t>
  </si>
  <si>
    <t>M66337.3 Konzole na stěnu rpo rozdělovače</t>
  </si>
  <si>
    <t>pár</t>
  </si>
  <si>
    <t>26</t>
  </si>
  <si>
    <t>13</t>
  </si>
  <si>
    <t>Pol14</t>
  </si>
  <si>
    <t>M66831.30 Čerpadlová skupina MK 1“ s  Grundfos Alpha2 25-60</t>
  </si>
  <si>
    <t>28</t>
  </si>
  <si>
    <t>Pol15</t>
  </si>
  <si>
    <t>ML66831.30 Čerpadlová skupina MK 1“ s  Grundfos Alpha2 25-60 – levá</t>
  </si>
  <si>
    <t>30</t>
  </si>
  <si>
    <t>Pol16</t>
  </si>
  <si>
    <t>M66341 Motor pro MK/V-MK DN 25-32, 230V/50 Hz</t>
  </si>
  <si>
    <t>32</t>
  </si>
  <si>
    <t>Pol17</t>
  </si>
  <si>
    <t>66811.102 Čerpadlová skupina UK 1“ s  Grundfos Alpha2 25-40</t>
  </si>
  <si>
    <t>34</t>
  </si>
  <si>
    <t>17</t>
  </si>
  <si>
    <t>Pol18</t>
  </si>
  <si>
    <t>Drobný instalační materiál pro napojení na potrubí (přechod F/CU, těsnění)</t>
  </si>
  <si>
    <t>kpl</t>
  </si>
  <si>
    <t>36</t>
  </si>
  <si>
    <t>D5</t>
  </si>
  <si>
    <t>Pol19</t>
  </si>
  <si>
    <t>9600010  Expanzní nádoba REFLEX F 24/3</t>
  </si>
  <si>
    <t>38</t>
  </si>
  <si>
    <t>19</t>
  </si>
  <si>
    <t>Pol20</t>
  </si>
  <si>
    <t>6830100  Servisní armatura MK ¾“</t>
  </si>
  <si>
    <t>40</t>
  </si>
  <si>
    <t>Pol21</t>
  </si>
  <si>
    <t>Výchozí revize</t>
  </si>
  <si>
    <t>42</t>
  </si>
  <si>
    <t>Pol22</t>
  </si>
  <si>
    <t>První provozní revize</t>
  </si>
  <si>
    <t>44</t>
  </si>
  <si>
    <t>Pol23</t>
  </si>
  <si>
    <t>Identifikační štítky – názvy viz technická zpráva</t>
  </si>
  <si>
    <t>kus</t>
  </si>
  <si>
    <t>46</t>
  </si>
  <si>
    <t>23</t>
  </si>
  <si>
    <t>Pol24</t>
  </si>
  <si>
    <t>Montáž  -  kotelna strojovna + MaR</t>
  </si>
  <si>
    <t>48</t>
  </si>
  <si>
    <t>Pol25</t>
  </si>
  <si>
    <t>Přesun hmot tonážní pro strojovny v objektech v přes 6 do 12 m</t>
  </si>
  <si>
    <t>50</t>
  </si>
  <si>
    <t>D6</t>
  </si>
  <si>
    <t xml:space="preserve">KOMÍNY A KOUŘOVODY                                                                      </t>
  </si>
  <si>
    <t>D7</t>
  </si>
  <si>
    <t>Komponenty odtahu spalin a přívodu spalovacího vzduchu Vaillant-svislé odkouření prům 80/125 mm</t>
  </si>
  <si>
    <t>25</t>
  </si>
  <si>
    <t>Pol26</t>
  </si>
  <si>
    <t>připojovací adaptér Ø 80/125 mm                                        0020147469</t>
  </si>
  <si>
    <t>52</t>
  </si>
  <si>
    <t>Pol27</t>
  </si>
  <si>
    <t>svislé odkouření včetně střešního nástavce                                    303200</t>
  </si>
  <si>
    <t>54</t>
  </si>
  <si>
    <t>27</t>
  </si>
  <si>
    <t>Pol28</t>
  </si>
  <si>
    <t>revizní otvor, 0,25 m                                                                303218</t>
  </si>
  <si>
    <t>56</t>
  </si>
  <si>
    <t>Pol29</t>
  </si>
  <si>
    <t>Koleno 87°                                                                             303210</t>
  </si>
  <si>
    <t>58</t>
  </si>
  <si>
    <t>29</t>
  </si>
  <si>
    <t>Pol30</t>
  </si>
  <si>
    <t>Koleno 45°                                                                             303211</t>
  </si>
  <si>
    <t>60</t>
  </si>
  <si>
    <t>Pol31</t>
  </si>
  <si>
    <t>prodlužovací kus odkouření 0,5 m                                              303202</t>
  </si>
  <si>
    <t>62</t>
  </si>
  <si>
    <t>31</t>
  </si>
  <si>
    <t>Pol32</t>
  </si>
  <si>
    <t>prodlužovací kus odkouření 1,0 m                                              303203</t>
  </si>
  <si>
    <t>64</t>
  </si>
  <si>
    <t>Pol33</t>
  </si>
  <si>
    <t>prodlužovací kus odkouření 2,0 m                                              303204</t>
  </si>
  <si>
    <t>66</t>
  </si>
  <si>
    <t>33</t>
  </si>
  <si>
    <t>Pol34</t>
  </si>
  <si>
    <t>Montáž  -  odkouření</t>
  </si>
  <si>
    <t>68</t>
  </si>
  <si>
    <t>Pol35</t>
  </si>
  <si>
    <t>Revize spalinových cest</t>
  </si>
  <si>
    <t>70</t>
  </si>
  <si>
    <t>P</t>
  </si>
  <si>
    <t>Poznámka k položce:_x000D_
pozn. před objednáním komínů a kouřovodů doměřit na stavbě!</t>
  </si>
  <si>
    <t>D8</t>
  </si>
  <si>
    <t>POTRUBÍ   – včetně montáže</t>
  </si>
  <si>
    <t>D9</t>
  </si>
  <si>
    <t>Potrubí z trubek měděných –  pro vytápění, spojované pájením</t>
  </si>
  <si>
    <t>35</t>
  </si>
  <si>
    <t>Pol36</t>
  </si>
  <si>
    <t>15x1</t>
  </si>
  <si>
    <t>m</t>
  </si>
  <si>
    <t>72</t>
  </si>
  <si>
    <t>Pol37</t>
  </si>
  <si>
    <t>22x1</t>
  </si>
  <si>
    <t>74</t>
  </si>
  <si>
    <t>37</t>
  </si>
  <si>
    <t>Pol38</t>
  </si>
  <si>
    <t>28x1</t>
  </si>
  <si>
    <t>76</t>
  </si>
  <si>
    <t>Pol39</t>
  </si>
  <si>
    <t>35x1,5</t>
  </si>
  <si>
    <t>78</t>
  </si>
  <si>
    <t>39</t>
  </si>
  <si>
    <t>Pol40</t>
  </si>
  <si>
    <t>Přesun hmot tonážní pro rozvody potrubí v objektech v přes 6 do 12 m</t>
  </si>
  <si>
    <t>80</t>
  </si>
  <si>
    <t>Pol41</t>
  </si>
  <si>
    <t>Tlakové zkoušky potrubí z měděných trubek do DN 40</t>
  </si>
  <si>
    <t>82</t>
  </si>
  <si>
    <t>D11</t>
  </si>
  <si>
    <t xml:space="preserve">ARMATURY </t>
  </si>
  <si>
    <t>41</t>
  </si>
  <si>
    <t>Pol42</t>
  </si>
  <si>
    <t>Automatický odvzdušňovací ventil DN 15  ( doplnit dle potřeby )</t>
  </si>
  <si>
    <t>84</t>
  </si>
  <si>
    <t>Pol43</t>
  </si>
  <si>
    <t>Vypouštěcí kohouty kulové DN 15  ( doplnit dle potřeby )</t>
  </si>
  <si>
    <t>86</t>
  </si>
  <si>
    <t>43</t>
  </si>
  <si>
    <t>Pol44</t>
  </si>
  <si>
    <t>Uzavírací kohouty kulové - mosazné, závitové DN 25</t>
  </si>
  <si>
    <t>88</t>
  </si>
  <si>
    <t>Pol45</t>
  </si>
  <si>
    <t>Topenářské šroubení - mosazné - přímé DN 25 (ke kulovým kohoutům)</t>
  </si>
  <si>
    <t>90</t>
  </si>
  <si>
    <t>45</t>
  </si>
  <si>
    <t>Pol46</t>
  </si>
  <si>
    <t>Ventily zpětné (mosazné) DN 25</t>
  </si>
  <si>
    <t>92</t>
  </si>
  <si>
    <t>Pol47</t>
  </si>
  <si>
    <t>Montáž  - armatury</t>
  </si>
  <si>
    <t>94</t>
  </si>
  <si>
    <t>47</t>
  </si>
  <si>
    <t>Pol48</t>
  </si>
  <si>
    <t>Přesun hmot tonážní pro armatury v objektech v přes 6 do 12 m</t>
  </si>
  <si>
    <t>96</t>
  </si>
  <si>
    <t>STAVEBNÍ A DOPLŇKOVÉ KONSTRUKCE</t>
  </si>
  <si>
    <t>Pol49</t>
  </si>
  <si>
    <t>Objímky na potrubí dvoušroubové s pryží - hmoždinky, kombišrouby apod.</t>
  </si>
  <si>
    <t>98</t>
  </si>
  <si>
    <t>TEPELNÉ IZOLACE</t>
  </si>
  <si>
    <t>Tepelná izolace návleková - polyetylén na potrubí PPR</t>
  </si>
  <si>
    <t>49</t>
  </si>
  <si>
    <t>Pol50</t>
  </si>
  <si>
    <t>DG 13 x 22</t>
  </si>
  <si>
    <t>100</t>
  </si>
  <si>
    <t>Pol51</t>
  </si>
  <si>
    <t>DG 20 x 28</t>
  </si>
  <si>
    <t>102</t>
  </si>
  <si>
    <t>51</t>
  </si>
  <si>
    <t>Pol52</t>
  </si>
  <si>
    <t>DG 20 x 35</t>
  </si>
  <si>
    <t>104</t>
  </si>
  <si>
    <t>Pol53</t>
  </si>
  <si>
    <t>Montáž  - tepelná izolace z polyetylénu návleková</t>
  </si>
  <si>
    <t>106</t>
  </si>
  <si>
    <t>53</t>
  </si>
  <si>
    <t>Pol54</t>
  </si>
  <si>
    <t>Topná zkouška</t>
  </si>
  <si>
    <t>hod</t>
  </si>
  <si>
    <t>108</t>
  </si>
  <si>
    <t>Pol55</t>
  </si>
  <si>
    <t>Proplach systému Napuštění a vypuštění systému, odvzdušnění</t>
  </si>
  <si>
    <t>110</t>
  </si>
  <si>
    <t>55</t>
  </si>
  <si>
    <t>Pol56</t>
  </si>
  <si>
    <t>Vypuštění systému</t>
  </si>
  <si>
    <t>112</t>
  </si>
  <si>
    <t>Pol57</t>
  </si>
  <si>
    <t>Napuštění systému upravenou vodou</t>
  </si>
  <si>
    <t>114</t>
  </si>
  <si>
    <t>OSTATNÍ</t>
  </si>
  <si>
    <t>Elektroinstalace</t>
  </si>
  <si>
    <t>57</t>
  </si>
  <si>
    <t>Pol58</t>
  </si>
  <si>
    <t>kabeláž silnoproudá,zásuvky pro kotle</t>
  </si>
  <si>
    <t>116</t>
  </si>
  <si>
    <t>Měření a regulace</t>
  </si>
  <si>
    <t>Pol59</t>
  </si>
  <si>
    <t>kabeláž, montáž,oživení, revize</t>
  </si>
  <si>
    <t>118</t>
  </si>
  <si>
    <t>59</t>
  </si>
  <si>
    <t>Pol60</t>
  </si>
  <si>
    <t>Plán skutečného provedení</t>
  </si>
  <si>
    <t>120</t>
  </si>
  <si>
    <t>DEMONTÁŽE</t>
  </si>
  <si>
    <t>Pol61</t>
  </si>
  <si>
    <t>kotlů,armatur, potrubí</t>
  </si>
  <si>
    <t>122</t>
  </si>
  <si>
    <t>61</t>
  </si>
  <si>
    <t>Pol62</t>
  </si>
  <si>
    <t>Ekologická likvidace</t>
  </si>
  <si>
    <t>124</t>
  </si>
  <si>
    <t>Poznámka k položce:_x000D_
pozn. Použitelné komponenty ponechat jako náhradní díly.</t>
  </si>
  <si>
    <t>Objekt2 - ZTI-rozvody</t>
  </si>
  <si>
    <t>D1 - KANALIZACE</t>
  </si>
  <si>
    <t xml:space="preserve">    D2 - D+ M, Odpadní a připojovací potrubí plastové, spojovaného hrdly, vč.tvarovek, PE izolace tl.6 mm.</t>
  </si>
  <si>
    <t>D3 - VODOVOD</t>
  </si>
  <si>
    <t xml:space="preserve">    D4 - EKOPLASIK FIBER BASALT PLUS (S4)vč.tvarovek,prořez,upevnění závěsné,PE izol SV tl.13mm,TV+cirk 25 mm</t>
  </si>
  <si>
    <t xml:space="preserve">      D6 - PP-RCT EVO PN 22,vč.tvarovek,prořez,těsnící mat.upenění,PE izol SV tl.13,TV 25,mezi polyst.izol 3cm</t>
  </si>
  <si>
    <t>D5 - DEMONTÁŽE</t>
  </si>
  <si>
    <t>D1</t>
  </si>
  <si>
    <t>KANALIZACE</t>
  </si>
  <si>
    <t>D+ M, Odpadní a připojovací potrubí plastové, spojovaného hrdly, vč.tvarovek, PE izolace tl.6 mm.</t>
  </si>
  <si>
    <t>Pol63</t>
  </si>
  <si>
    <t>Trubky HT DN 32 (32)</t>
  </si>
  <si>
    <t>Pol64</t>
  </si>
  <si>
    <t>Trubky HT DN 40 (40)</t>
  </si>
  <si>
    <t>Pol65</t>
  </si>
  <si>
    <t>Zkouška vnitřní kanalizace</t>
  </si>
  <si>
    <t>Pol66</t>
  </si>
  <si>
    <t>Kalich se sifonerm DN32</t>
  </si>
  <si>
    <t>Pol67</t>
  </si>
  <si>
    <t>Vysazení odbočky na stávajícím lit. potrubí</t>
  </si>
  <si>
    <t>VODOVOD</t>
  </si>
  <si>
    <t>EKOPLASIK FIBER BASALT PLUS (S4)vč.tvarovek,prořez,upevnění závěsné,PE izol SV tl.13mm,TV+cirk 25 mm</t>
  </si>
  <si>
    <t>Pol68</t>
  </si>
  <si>
    <t>40x5,6</t>
  </si>
  <si>
    <t>Pol69</t>
  </si>
  <si>
    <t>32x4,5</t>
  </si>
  <si>
    <t>Pol70</t>
  </si>
  <si>
    <t>25x3,5</t>
  </si>
  <si>
    <t>Pol71</t>
  </si>
  <si>
    <t>20x2,8</t>
  </si>
  <si>
    <t>PP-RCT EVO PN 22,vč.tvarovek,prořez,těsnící mat.upenění,PE izol SV tl.13,TV 25,mezi polyst.izol 3cm</t>
  </si>
  <si>
    <t>Pol72</t>
  </si>
  <si>
    <t>25x2,8</t>
  </si>
  <si>
    <t>Pol73</t>
  </si>
  <si>
    <t>20x2,3</t>
  </si>
  <si>
    <t>Pol74</t>
  </si>
  <si>
    <t>Zkouška těsnosti vodovodního potrubí DN 50</t>
  </si>
  <si>
    <t>Pol75</t>
  </si>
  <si>
    <t>Proplach a desinfekce vodovodních rozvodů před uvedením do provozu</t>
  </si>
  <si>
    <t>Pol76</t>
  </si>
  <si>
    <t>Kulový kohout  KK40 výp.</t>
  </si>
  <si>
    <t>Pol77</t>
  </si>
  <si>
    <t>Kulový kohout  KK25 výp.</t>
  </si>
  <si>
    <t>Pol78</t>
  </si>
  <si>
    <t>Kulový kohout  KK20 výp.</t>
  </si>
  <si>
    <t>Pol79</t>
  </si>
  <si>
    <t>Kulový kohout vnitřní závit 3/4",mosaz, s výpustí</t>
  </si>
  <si>
    <t>Pol80</t>
  </si>
  <si>
    <t>Zpětná klapka mosaz , závit 3/4"</t>
  </si>
  <si>
    <t>Pol81</t>
  </si>
  <si>
    <t>Kulový kohout  s filtem Filterball  FB51F í závit 3/4"</t>
  </si>
  <si>
    <t>Pol82</t>
  </si>
  <si>
    <t>Cirkulační čerpqadlo WILO Z15 - DN15, šroubení, spínací hodiny 230V ,20W</t>
  </si>
  <si>
    <t>Pol83</t>
  </si>
  <si>
    <t>Pojistná souprava k ohřívači vody (KK,ZK,PV a kontrolní výpust)3/4"</t>
  </si>
  <si>
    <t>Pol84</t>
  </si>
  <si>
    <t>Napojení na stávající ocel. potrubí vody</t>
  </si>
  <si>
    <t>Pol85</t>
  </si>
  <si>
    <t>Demontáže potrubí vodovodního včetně uzávěrů a baterií</t>
  </si>
  <si>
    <t>Pol86</t>
  </si>
  <si>
    <t>Demontáže elektrického ohřívače zavěšeného</t>
  </si>
  <si>
    <t>Pol87</t>
  </si>
  <si>
    <t>Odvoz demontovaného materiálu na skládku</t>
  </si>
  <si>
    <t>Objekt3 - KA-stavební část</t>
  </si>
  <si>
    <t>D1 - Zdi podpěrné a volné</t>
  </si>
  <si>
    <t>D2 - Stropy a stropní konstrukce (pro pozemní stavby)</t>
  </si>
  <si>
    <t>D3 - Úprava povrchů vnitřní</t>
  </si>
  <si>
    <t>D4 - Malby</t>
  </si>
  <si>
    <t>D5 - Prorážení otvorů a ostatní bourací práce</t>
  </si>
  <si>
    <t>D6 - Přesuny sutí</t>
  </si>
  <si>
    <t>Zdi podpěrné a volné</t>
  </si>
  <si>
    <t>Zazdívka otvorů ve zdivu, bez úpravy povrchu</t>
  </si>
  <si>
    <t>m2</t>
  </si>
  <si>
    <t>Stropy a stropní konstrukce (pro pozemní stavby)</t>
  </si>
  <si>
    <t>Zabetonování otvorů 0,25 m2 ve stropech a klenbách</t>
  </si>
  <si>
    <t>Úprava povrchů vnitřní</t>
  </si>
  <si>
    <t>Omítka malých ploch vnitřních stěn do 0,09 m2</t>
  </si>
  <si>
    <t>Oprava omítky na stropech o ploše do 0,09 m2</t>
  </si>
  <si>
    <t>Malby</t>
  </si>
  <si>
    <t>Oprava maleb z malířských směsí, kolem prostupů vždy cca 1,5 m2</t>
  </si>
  <si>
    <t>Prorážení otvorů a ostatní bourací práce</t>
  </si>
  <si>
    <t>Vybourání otv. zeď cihel. 0,0225 m2, tl. 15cm, MVC, otvory 100/100 a 200/100 mm v tl. 15 cm</t>
  </si>
  <si>
    <t>Vybourání otv. zeď cihel. pl.0,09 m2, tl.15cm, MVC, 300/100mm ve zdi 15 cm</t>
  </si>
  <si>
    <t>Vybourání otv. zeď cihel. 0,0225 m2, tl. 45cm, MVC, otvor 100/100 mm, ve zdi 45 cm tl.</t>
  </si>
  <si>
    <t>Vybourání otv. stropy ŽB pl. 0,0225 m2, tl. 15 cm, prostup 100/100 mm</t>
  </si>
  <si>
    <t>Vybourání otv. stropy ŽB pl. 0,09 m2, tl. 15 cm, prostup 300/100 mm</t>
  </si>
  <si>
    <t>Přesuny sutí</t>
  </si>
  <si>
    <t>Vodorovné přemístění suti nošením do 10 m</t>
  </si>
  <si>
    <t>Příplatek za nošení suti každých dalších 10 m</t>
  </si>
  <si>
    <t>Svislé přemístění suti nošením na H do 3,5 m</t>
  </si>
  <si>
    <t>Vodorovná doprava suti a hmot po suchu do 6000 m</t>
  </si>
  <si>
    <t>Příplatek k vodor.dopravě po suchu, dalších 1000 m</t>
  </si>
  <si>
    <t>Nakládání nebo překládání suti a vybouraných hmot</t>
  </si>
  <si>
    <t>Poplatek za skládku suti - cihelné výrobky, skupina odpadu 170102</t>
  </si>
  <si>
    <t>Objekt4 - PLYNOVOD</t>
  </si>
  <si>
    <t xml:space="preserve">D1 - PLYNOVOD </t>
  </si>
  <si>
    <t xml:space="preserve">    D2 - Z trubek hladkých černých spojovaných svařováním,bezešvých,vč.tvarovek,uchycení,objímek,uzemnění</t>
  </si>
  <si>
    <t>D3 - DEMONTÁŽE</t>
  </si>
  <si>
    <t xml:space="preserve">PLYNOVOD </t>
  </si>
  <si>
    <t>Z trubek hladkých černých spojovaných svařováním,bezešvých,vč.tvarovek,uchycení,objímek,uzemnění</t>
  </si>
  <si>
    <t>Pol88</t>
  </si>
  <si>
    <t>DN40</t>
  </si>
  <si>
    <t>Pol89</t>
  </si>
  <si>
    <t>DN20</t>
  </si>
  <si>
    <t>Pol90</t>
  </si>
  <si>
    <t>Tlakové zkoušky potrubí do DN100</t>
  </si>
  <si>
    <t>Pol91</t>
  </si>
  <si>
    <t>Kulový uzávěr DN20, PN 16, závit, s protipožární armaturou</t>
  </si>
  <si>
    <t>Pol92</t>
  </si>
  <si>
    <t>Napojení na stávající ocelové potrubí NTL DN25-DN50</t>
  </si>
  <si>
    <t>Pol93</t>
  </si>
  <si>
    <t>Nátěr potrubí - 1x syntetický základní + 1 povrchové emailování - barva žlutá ) do DN 100 ,včetně opravy stávajícího nátěru zachovaného potrubí</t>
  </si>
  <si>
    <t>Pol94</t>
  </si>
  <si>
    <t>Odplynění potrubí, odvzdušnění potrubí</t>
  </si>
  <si>
    <t>Pol95</t>
  </si>
  <si>
    <t>Revize a odvzdušnění  plynových spotřebičů při napouštění plynu</t>
  </si>
  <si>
    <t>Poznámka k položce:_x000D_
Vyhotovení všech potřebných přejímacích podkladů pro převzetí zařízení v potřebném rozsahu_x000D_
Počet vyhotovení bude stanoven zadavatelem._x000D_
Součástí obsahu budou mimo jiné</t>
  </si>
  <si>
    <t>Pol96</t>
  </si>
  <si>
    <t>-protokoly o tlakových zkouškách</t>
  </si>
  <si>
    <t>sada</t>
  </si>
  <si>
    <t>Pol97</t>
  </si>
  <si>
    <t>-protokol o předání a převzetí zařízení</t>
  </si>
  <si>
    <t>Pol98</t>
  </si>
  <si>
    <t>Detektor ůniku plynu , zvuková a světelná signalizace 230V-30W</t>
  </si>
  <si>
    <t>Pol99</t>
  </si>
  <si>
    <t>Demontáže plynovodního ocelového potrubí DN140-DN15</t>
  </si>
  <si>
    <t>Pol100</t>
  </si>
  <si>
    <t>Demontáže  armatur a uzávěrů závitových vč. Manometrů a teploměrů</t>
  </si>
  <si>
    <t>Pol101</t>
  </si>
  <si>
    <t>Demontáž plynové karmy</t>
  </si>
  <si>
    <t>Pol102</t>
  </si>
  <si>
    <t>Odvoz demontovaného materiálu do vzdálenosti 30 km, ekologická likvidace</t>
  </si>
  <si>
    <t>Objekt5 - VRN</t>
  </si>
  <si>
    <t>VRN - Vedlejší rozpočtové náklady</t>
  </si>
  <si>
    <t xml:space="preserve">    VRN4 - Inženýrská činnost</t>
  </si>
  <si>
    <t>Vedlejší rozpočtové náklady</t>
  </si>
  <si>
    <t>VRN4</t>
  </si>
  <si>
    <t>Inženýrská činnost</t>
  </si>
  <si>
    <t>040001000</t>
  </si>
  <si>
    <t>hod.</t>
  </si>
  <si>
    <t>1024</t>
  </si>
  <si>
    <t>968663874</t>
  </si>
  <si>
    <t>075002000</t>
  </si>
  <si>
    <t>Ochranná pásma, parkování</t>
  </si>
  <si>
    <t>kompl.</t>
  </si>
  <si>
    <t>103779536</t>
  </si>
  <si>
    <t>070001000</t>
  </si>
  <si>
    <t>Úklid</t>
  </si>
  <si>
    <t>-1872803977</t>
  </si>
  <si>
    <t>Strojovny</t>
  </si>
  <si>
    <t>D10</t>
  </si>
  <si>
    <t>D12</t>
  </si>
  <si>
    <t>D13</t>
  </si>
  <si>
    <t>D14</t>
  </si>
  <si>
    <t>D15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</si>
</sst>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opLeftCell="A76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7" t="s">
        <v>14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19"/>
      <c r="AQ5" s="19"/>
      <c r="AR5" s="17"/>
      <c r="BE5" s="254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9" t="s">
        <v>17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19"/>
      <c r="AQ6" s="19"/>
      <c r="AR6" s="17"/>
      <c r="BE6" s="255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55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55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5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55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55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5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55"/>
      <c r="BS13" s="14" t="s">
        <v>6</v>
      </c>
    </row>
    <row r="14" spans="1:74" ht="12.75">
      <c r="B14" s="18"/>
      <c r="C14" s="19"/>
      <c r="D14" s="19"/>
      <c r="E14" s="260" t="s">
        <v>29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55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5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55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55"/>
      <c r="BS17" s="14" t="s">
        <v>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5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55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55"/>
      <c r="BS20" s="14" t="s">
        <v>33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5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5"/>
    </row>
    <row r="23" spans="1:71" s="1" customFormat="1" ht="16.5" customHeight="1">
      <c r="B23" s="18"/>
      <c r="C23" s="19"/>
      <c r="D23" s="19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O23" s="19"/>
      <c r="AP23" s="19"/>
      <c r="AQ23" s="19"/>
      <c r="AR23" s="17"/>
      <c r="BE23" s="255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5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5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6">
        <f>ROUND(AG94,2)</f>
        <v>0</v>
      </c>
      <c r="AL26" s="247"/>
      <c r="AM26" s="247"/>
      <c r="AN26" s="247"/>
      <c r="AO26" s="247"/>
      <c r="AP26" s="33"/>
      <c r="AQ26" s="33"/>
      <c r="AR26" s="36"/>
      <c r="BE26" s="255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5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8" t="s">
        <v>36</v>
      </c>
      <c r="M28" s="248"/>
      <c r="N28" s="248"/>
      <c r="O28" s="248"/>
      <c r="P28" s="248"/>
      <c r="Q28" s="33"/>
      <c r="R28" s="33"/>
      <c r="S28" s="33"/>
      <c r="T28" s="33"/>
      <c r="U28" s="33"/>
      <c r="V28" s="33"/>
      <c r="W28" s="248" t="s">
        <v>37</v>
      </c>
      <c r="X28" s="248"/>
      <c r="Y28" s="248"/>
      <c r="Z28" s="248"/>
      <c r="AA28" s="248"/>
      <c r="AB28" s="248"/>
      <c r="AC28" s="248"/>
      <c r="AD28" s="248"/>
      <c r="AE28" s="248"/>
      <c r="AF28" s="33"/>
      <c r="AG28" s="33"/>
      <c r="AH28" s="33"/>
      <c r="AI28" s="33"/>
      <c r="AJ28" s="33"/>
      <c r="AK28" s="248" t="s">
        <v>38</v>
      </c>
      <c r="AL28" s="248"/>
      <c r="AM28" s="248"/>
      <c r="AN28" s="248"/>
      <c r="AO28" s="248"/>
      <c r="AP28" s="33"/>
      <c r="AQ28" s="33"/>
      <c r="AR28" s="36"/>
      <c r="BE28" s="255"/>
    </row>
    <row r="29" spans="1:71" s="3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42">
        <v>0.21</v>
      </c>
      <c r="M29" s="241"/>
      <c r="N29" s="241"/>
      <c r="O29" s="241"/>
      <c r="P29" s="241"/>
      <c r="Q29" s="38"/>
      <c r="R29" s="38"/>
      <c r="S29" s="38"/>
      <c r="T29" s="38"/>
      <c r="U29" s="38"/>
      <c r="V29" s="38"/>
      <c r="W29" s="240">
        <f>ROUND(AZ94, 2)</f>
        <v>0</v>
      </c>
      <c r="X29" s="241"/>
      <c r="Y29" s="241"/>
      <c r="Z29" s="241"/>
      <c r="AA29" s="241"/>
      <c r="AB29" s="241"/>
      <c r="AC29" s="241"/>
      <c r="AD29" s="241"/>
      <c r="AE29" s="241"/>
      <c r="AF29" s="38"/>
      <c r="AG29" s="38"/>
      <c r="AH29" s="38"/>
      <c r="AI29" s="38"/>
      <c r="AJ29" s="38"/>
      <c r="AK29" s="240">
        <f>ROUND(AV94, 2)</f>
        <v>0</v>
      </c>
      <c r="AL29" s="241"/>
      <c r="AM29" s="241"/>
      <c r="AN29" s="241"/>
      <c r="AO29" s="241"/>
      <c r="AP29" s="38"/>
      <c r="AQ29" s="38"/>
      <c r="AR29" s="39"/>
      <c r="BE29" s="256"/>
    </row>
    <row r="30" spans="1:71" s="3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42">
        <v>0.15</v>
      </c>
      <c r="M30" s="241"/>
      <c r="N30" s="241"/>
      <c r="O30" s="241"/>
      <c r="P30" s="241"/>
      <c r="Q30" s="38"/>
      <c r="R30" s="38"/>
      <c r="S30" s="38"/>
      <c r="T30" s="38"/>
      <c r="U30" s="38"/>
      <c r="V30" s="38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F30" s="38"/>
      <c r="AG30" s="38"/>
      <c r="AH30" s="38"/>
      <c r="AI30" s="38"/>
      <c r="AJ30" s="38"/>
      <c r="AK30" s="240">
        <f>ROUND(AW94, 2)</f>
        <v>0</v>
      </c>
      <c r="AL30" s="241"/>
      <c r="AM30" s="241"/>
      <c r="AN30" s="241"/>
      <c r="AO30" s="241"/>
      <c r="AP30" s="38"/>
      <c r="AQ30" s="38"/>
      <c r="AR30" s="39"/>
      <c r="BE30" s="256"/>
    </row>
    <row r="31" spans="1:71" s="3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42">
        <v>0.21</v>
      </c>
      <c r="M31" s="241"/>
      <c r="N31" s="241"/>
      <c r="O31" s="241"/>
      <c r="P31" s="241"/>
      <c r="Q31" s="38"/>
      <c r="R31" s="38"/>
      <c r="S31" s="38"/>
      <c r="T31" s="38"/>
      <c r="U31" s="38"/>
      <c r="V31" s="38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F31" s="38"/>
      <c r="AG31" s="38"/>
      <c r="AH31" s="38"/>
      <c r="AI31" s="38"/>
      <c r="AJ31" s="38"/>
      <c r="AK31" s="240">
        <v>0</v>
      </c>
      <c r="AL31" s="241"/>
      <c r="AM31" s="241"/>
      <c r="AN31" s="241"/>
      <c r="AO31" s="241"/>
      <c r="AP31" s="38"/>
      <c r="AQ31" s="38"/>
      <c r="AR31" s="39"/>
      <c r="BE31" s="256"/>
    </row>
    <row r="32" spans="1:71" s="3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42">
        <v>0.15</v>
      </c>
      <c r="M32" s="241"/>
      <c r="N32" s="241"/>
      <c r="O32" s="241"/>
      <c r="P32" s="241"/>
      <c r="Q32" s="38"/>
      <c r="R32" s="38"/>
      <c r="S32" s="38"/>
      <c r="T32" s="38"/>
      <c r="U32" s="38"/>
      <c r="V32" s="38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F32" s="38"/>
      <c r="AG32" s="38"/>
      <c r="AH32" s="38"/>
      <c r="AI32" s="38"/>
      <c r="AJ32" s="38"/>
      <c r="AK32" s="240">
        <v>0</v>
      </c>
      <c r="AL32" s="241"/>
      <c r="AM32" s="241"/>
      <c r="AN32" s="241"/>
      <c r="AO32" s="241"/>
      <c r="AP32" s="38"/>
      <c r="AQ32" s="38"/>
      <c r="AR32" s="39"/>
      <c r="BE32" s="256"/>
    </row>
    <row r="33" spans="1:57" s="3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42">
        <v>0</v>
      </c>
      <c r="M33" s="241"/>
      <c r="N33" s="241"/>
      <c r="O33" s="241"/>
      <c r="P33" s="241"/>
      <c r="Q33" s="38"/>
      <c r="R33" s="38"/>
      <c r="S33" s="38"/>
      <c r="T33" s="38"/>
      <c r="U33" s="38"/>
      <c r="V33" s="38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F33" s="38"/>
      <c r="AG33" s="38"/>
      <c r="AH33" s="38"/>
      <c r="AI33" s="38"/>
      <c r="AJ33" s="38"/>
      <c r="AK33" s="240">
        <v>0</v>
      </c>
      <c r="AL33" s="241"/>
      <c r="AM33" s="241"/>
      <c r="AN33" s="241"/>
      <c r="AO33" s="241"/>
      <c r="AP33" s="38"/>
      <c r="AQ33" s="38"/>
      <c r="AR33" s="39"/>
      <c r="BE33" s="256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55"/>
    </row>
    <row r="35" spans="1:57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53" t="s">
        <v>47</v>
      </c>
      <c r="Y35" s="251"/>
      <c r="Z35" s="251"/>
      <c r="AA35" s="251"/>
      <c r="AB35" s="251"/>
      <c r="AC35" s="42"/>
      <c r="AD35" s="42"/>
      <c r="AE35" s="42"/>
      <c r="AF35" s="42"/>
      <c r="AG35" s="42"/>
      <c r="AH35" s="42"/>
      <c r="AI35" s="42"/>
      <c r="AJ35" s="42"/>
      <c r="AK35" s="250">
        <f>SUM(AK26:AK33)</f>
        <v>0</v>
      </c>
      <c r="AL35" s="251"/>
      <c r="AM35" s="251"/>
      <c r="AN35" s="251"/>
      <c r="AO35" s="252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50</v>
      </c>
      <c r="AI60" s="35"/>
      <c r="AJ60" s="35"/>
      <c r="AK60" s="35"/>
      <c r="AL60" s="35"/>
      <c r="AM60" s="49" t="s">
        <v>51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50</v>
      </c>
      <c r="AI75" s="35"/>
      <c r="AJ75" s="35"/>
      <c r="AK75" s="35"/>
      <c r="AL75" s="35"/>
      <c r="AM75" s="49" t="s">
        <v>51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2022007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3" t="str">
        <f>K6</f>
        <v>Rekonstrukce zdroje tepla v objektu MP Českomalínská 776/25, Praha 6</v>
      </c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244"/>
      <c r="AL85" s="244"/>
      <c r="AM85" s="244"/>
      <c r="AN85" s="244"/>
      <c r="AO85" s="244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Českomalínská 776/25, Praha 6 - Bubeneč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5" t="str">
        <f>IF(AN8= "","",AN8)</f>
        <v>11. 5. 2022</v>
      </c>
      <c r="AN87" s="245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Městská část Praha 6, zast. SNEO, a.s.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28" t="str">
        <f>IF(E17="","",E17)</f>
        <v xml:space="preserve"> </v>
      </c>
      <c r="AN89" s="229"/>
      <c r="AO89" s="229"/>
      <c r="AP89" s="229"/>
      <c r="AQ89" s="33"/>
      <c r="AR89" s="36"/>
      <c r="AS89" s="222" t="s">
        <v>55</v>
      </c>
      <c r="AT89" s="22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32</v>
      </c>
      <c r="AJ90" s="33"/>
      <c r="AK90" s="33"/>
      <c r="AL90" s="33"/>
      <c r="AM90" s="228" t="str">
        <f>IF(E20="","",E20)</f>
        <v xml:space="preserve"> </v>
      </c>
      <c r="AN90" s="229"/>
      <c r="AO90" s="229"/>
      <c r="AP90" s="229"/>
      <c r="AQ90" s="33"/>
      <c r="AR90" s="36"/>
      <c r="AS90" s="224"/>
      <c r="AT90" s="22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6"/>
      <c r="AT91" s="22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0" t="s">
        <v>56</v>
      </c>
      <c r="D92" s="231"/>
      <c r="E92" s="231"/>
      <c r="F92" s="231"/>
      <c r="G92" s="231"/>
      <c r="H92" s="70"/>
      <c r="I92" s="233" t="s">
        <v>57</v>
      </c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231"/>
      <c r="AD92" s="231"/>
      <c r="AE92" s="231"/>
      <c r="AF92" s="231"/>
      <c r="AG92" s="232" t="s">
        <v>58</v>
      </c>
      <c r="AH92" s="231"/>
      <c r="AI92" s="231"/>
      <c r="AJ92" s="231"/>
      <c r="AK92" s="231"/>
      <c r="AL92" s="231"/>
      <c r="AM92" s="231"/>
      <c r="AN92" s="233" t="s">
        <v>59</v>
      </c>
      <c r="AO92" s="231"/>
      <c r="AP92" s="234"/>
      <c r="AQ92" s="71" t="s">
        <v>60</v>
      </c>
      <c r="AR92" s="36"/>
      <c r="AS92" s="72" t="s">
        <v>61</v>
      </c>
      <c r="AT92" s="73" t="s">
        <v>62</v>
      </c>
      <c r="AU92" s="73" t="s">
        <v>63</v>
      </c>
      <c r="AV92" s="73" t="s">
        <v>64</v>
      </c>
      <c r="AW92" s="73" t="s">
        <v>65</v>
      </c>
      <c r="AX92" s="73" t="s">
        <v>66</v>
      </c>
      <c r="AY92" s="73" t="s">
        <v>67</v>
      </c>
      <c r="AZ92" s="73" t="s">
        <v>68</v>
      </c>
      <c r="BA92" s="73" t="s">
        <v>69</v>
      </c>
      <c r="BB92" s="73" t="s">
        <v>70</v>
      </c>
      <c r="BC92" s="73" t="s">
        <v>71</v>
      </c>
      <c r="BD92" s="74" t="s">
        <v>72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8">
        <f>ROUND(SUM(AG95:AG99),2)</f>
        <v>0</v>
      </c>
      <c r="AH94" s="238"/>
      <c r="AI94" s="238"/>
      <c r="AJ94" s="238"/>
      <c r="AK94" s="238"/>
      <c r="AL94" s="238"/>
      <c r="AM94" s="238"/>
      <c r="AN94" s="239">
        <f t="shared" ref="AN94:AN99" si="0">SUM(AG94,AT94)</f>
        <v>0</v>
      </c>
      <c r="AO94" s="239"/>
      <c r="AP94" s="239"/>
      <c r="AQ94" s="82" t="s">
        <v>1</v>
      </c>
      <c r="AR94" s="83"/>
      <c r="AS94" s="84">
        <f>ROUND(SUM(AS95:AS99),2)</f>
        <v>0</v>
      </c>
      <c r="AT94" s="85">
        <f t="shared" ref="AT94:AT99" si="1">ROUND(SUM(AV94:AW94),2)</f>
        <v>0</v>
      </c>
      <c r="AU94" s="86" t="e">
        <f>ROUND(SUM(AU95:AU99),5)</f>
        <v>#REF!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ROUND(SUM(AZ95:AZ99),2)</f>
        <v>0</v>
      </c>
      <c r="BA94" s="85">
        <f>ROUND(SUM(BA95:BA99),2)</f>
        <v>0</v>
      </c>
      <c r="BB94" s="85">
        <f>ROUND(SUM(BB95:BB99),2)</f>
        <v>0</v>
      </c>
      <c r="BC94" s="85">
        <f>ROUND(SUM(BC95:BC99),2)</f>
        <v>0</v>
      </c>
      <c r="BD94" s="87">
        <f>ROUND(SUM(BD95:BD99),2)</f>
        <v>0</v>
      </c>
      <c r="BS94" s="88" t="s">
        <v>74</v>
      </c>
      <c r="BT94" s="88" t="s">
        <v>75</v>
      </c>
      <c r="BU94" s="89" t="s">
        <v>76</v>
      </c>
      <c r="BV94" s="88" t="s">
        <v>77</v>
      </c>
      <c r="BW94" s="88" t="s">
        <v>5</v>
      </c>
      <c r="BX94" s="88" t="s">
        <v>78</v>
      </c>
      <c r="CL94" s="88" t="s">
        <v>1</v>
      </c>
    </row>
    <row r="95" spans="1:91" s="7" customFormat="1" ht="16.5" customHeight="1">
      <c r="A95" s="90" t="s">
        <v>79</v>
      </c>
      <c r="B95" s="91"/>
      <c r="C95" s="92"/>
      <c r="D95" s="235" t="s">
        <v>80</v>
      </c>
      <c r="E95" s="235"/>
      <c r="F95" s="235"/>
      <c r="G95" s="235"/>
      <c r="H95" s="235"/>
      <c r="I95" s="93"/>
      <c r="J95" s="235" t="s">
        <v>81</v>
      </c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35"/>
      <c r="AG95" s="236">
        <f>'Objekt1 - UT-zdroj tepla'!J30</f>
        <v>0</v>
      </c>
      <c r="AH95" s="237"/>
      <c r="AI95" s="237"/>
      <c r="AJ95" s="237"/>
      <c r="AK95" s="237"/>
      <c r="AL95" s="237"/>
      <c r="AM95" s="237"/>
      <c r="AN95" s="236">
        <f t="shared" si="0"/>
        <v>0</v>
      </c>
      <c r="AO95" s="237"/>
      <c r="AP95" s="237"/>
      <c r="AQ95" s="94" t="s">
        <v>82</v>
      </c>
      <c r="AR95" s="95"/>
      <c r="AS95" s="96">
        <v>0</v>
      </c>
      <c r="AT95" s="97">
        <f t="shared" si="1"/>
        <v>0</v>
      </c>
      <c r="AU95" s="98" t="e">
        <f>'Objekt1 - UT-zdroj tepla'!P132</f>
        <v>#REF!</v>
      </c>
      <c r="AV95" s="97">
        <f>'Objekt1 - UT-zdroj tepla'!J33</f>
        <v>0</v>
      </c>
      <c r="AW95" s="97">
        <f>'Objekt1 - UT-zdroj tepla'!J34</f>
        <v>0</v>
      </c>
      <c r="AX95" s="97">
        <f>'Objekt1 - UT-zdroj tepla'!J35</f>
        <v>0</v>
      </c>
      <c r="AY95" s="97">
        <f>'Objekt1 - UT-zdroj tepla'!J36</f>
        <v>0</v>
      </c>
      <c r="AZ95" s="97">
        <f>'Objekt1 - UT-zdroj tepla'!F33</f>
        <v>0</v>
      </c>
      <c r="BA95" s="97">
        <f>'Objekt1 - UT-zdroj tepla'!F34</f>
        <v>0</v>
      </c>
      <c r="BB95" s="97">
        <f>'Objekt1 - UT-zdroj tepla'!F35</f>
        <v>0</v>
      </c>
      <c r="BC95" s="97">
        <f>'Objekt1 - UT-zdroj tepla'!F36</f>
        <v>0</v>
      </c>
      <c r="BD95" s="99">
        <f>'Objekt1 - UT-zdroj tepla'!F37</f>
        <v>0</v>
      </c>
      <c r="BT95" s="100" t="s">
        <v>83</v>
      </c>
      <c r="BV95" s="100" t="s">
        <v>77</v>
      </c>
      <c r="BW95" s="100" t="s">
        <v>84</v>
      </c>
      <c r="BX95" s="100" t="s">
        <v>5</v>
      </c>
      <c r="CL95" s="100" t="s">
        <v>1</v>
      </c>
      <c r="CM95" s="100" t="s">
        <v>85</v>
      </c>
    </row>
    <row r="96" spans="1:91" s="7" customFormat="1" ht="16.5" customHeight="1">
      <c r="A96" s="90" t="s">
        <v>79</v>
      </c>
      <c r="B96" s="91"/>
      <c r="C96" s="92"/>
      <c r="D96" s="235" t="s">
        <v>86</v>
      </c>
      <c r="E96" s="235"/>
      <c r="F96" s="235"/>
      <c r="G96" s="235"/>
      <c r="H96" s="235"/>
      <c r="I96" s="93"/>
      <c r="J96" s="235" t="s">
        <v>87</v>
      </c>
      <c r="K96" s="235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  <c r="AF96" s="235"/>
      <c r="AG96" s="236">
        <f>'Objekt2 - ZTI-rozvody'!J30</f>
        <v>0</v>
      </c>
      <c r="AH96" s="237"/>
      <c r="AI96" s="237"/>
      <c r="AJ96" s="237"/>
      <c r="AK96" s="237"/>
      <c r="AL96" s="237"/>
      <c r="AM96" s="237"/>
      <c r="AN96" s="236">
        <f t="shared" si="0"/>
        <v>0</v>
      </c>
      <c r="AO96" s="237"/>
      <c r="AP96" s="237"/>
      <c r="AQ96" s="94" t="s">
        <v>82</v>
      </c>
      <c r="AR96" s="95"/>
      <c r="AS96" s="96">
        <v>0</v>
      </c>
      <c r="AT96" s="97">
        <f t="shared" si="1"/>
        <v>0</v>
      </c>
      <c r="AU96" s="98">
        <f>'Objekt2 - ZTI-rozvody'!P122</f>
        <v>0</v>
      </c>
      <c r="AV96" s="97">
        <f>'Objekt2 - ZTI-rozvody'!J33</f>
        <v>0</v>
      </c>
      <c r="AW96" s="97">
        <f>'Objekt2 - ZTI-rozvody'!J34</f>
        <v>0</v>
      </c>
      <c r="AX96" s="97">
        <f>'Objekt2 - ZTI-rozvody'!J35</f>
        <v>0</v>
      </c>
      <c r="AY96" s="97">
        <f>'Objekt2 - ZTI-rozvody'!J36</f>
        <v>0</v>
      </c>
      <c r="AZ96" s="97">
        <f>'Objekt2 - ZTI-rozvody'!F33</f>
        <v>0</v>
      </c>
      <c r="BA96" s="97">
        <f>'Objekt2 - ZTI-rozvody'!F34</f>
        <v>0</v>
      </c>
      <c r="BB96" s="97">
        <f>'Objekt2 - ZTI-rozvody'!F35</f>
        <v>0</v>
      </c>
      <c r="BC96" s="97">
        <f>'Objekt2 - ZTI-rozvody'!F36</f>
        <v>0</v>
      </c>
      <c r="BD96" s="99">
        <f>'Objekt2 - ZTI-rozvody'!F37</f>
        <v>0</v>
      </c>
      <c r="BT96" s="100" t="s">
        <v>83</v>
      </c>
      <c r="BV96" s="100" t="s">
        <v>77</v>
      </c>
      <c r="BW96" s="100" t="s">
        <v>88</v>
      </c>
      <c r="BX96" s="100" t="s">
        <v>5</v>
      </c>
      <c r="CL96" s="100" t="s">
        <v>1</v>
      </c>
      <c r="CM96" s="100" t="s">
        <v>85</v>
      </c>
    </row>
    <row r="97" spans="1:91" s="7" customFormat="1" ht="16.5" customHeight="1">
      <c r="A97" s="90" t="s">
        <v>79</v>
      </c>
      <c r="B97" s="91"/>
      <c r="C97" s="92"/>
      <c r="D97" s="235" t="s">
        <v>89</v>
      </c>
      <c r="E97" s="235"/>
      <c r="F97" s="235"/>
      <c r="G97" s="235"/>
      <c r="H97" s="235"/>
      <c r="I97" s="93"/>
      <c r="J97" s="235" t="s">
        <v>90</v>
      </c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35"/>
      <c r="AG97" s="236">
        <f>'Objekt3 - KA-stavební část'!J30</f>
        <v>0</v>
      </c>
      <c r="AH97" s="237"/>
      <c r="AI97" s="237"/>
      <c r="AJ97" s="237"/>
      <c r="AK97" s="237"/>
      <c r="AL97" s="237"/>
      <c r="AM97" s="237"/>
      <c r="AN97" s="236">
        <f t="shared" si="0"/>
        <v>0</v>
      </c>
      <c r="AO97" s="237"/>
      <c r="AP97" s="237"/>
      <c r="AQ97" s="94" t="s">
        <v>82</v>
      </c>
      <c r="AR97" s="95"/>
      <c r="AS97" s="96">
        <v>0</v>
      </c>
      <c r="AT97" s="97">
        <f t="shared" si="1"/>
        <v>0</v>
      </c>
      <c r="AU97" s="98">
        <f>'Objekt3 - KA-stavební část'!P122</f>
        <v>0</v>
      </c>
      <c r="AV97" s="97">
        <f>'Objekt3 - KA-stavební část'!J33</f>
        <v>0</v>
      </c>
      <c r="AW97" s="97">
        <f>'Objekt3 - KA-stavební část'!J34</f>
        <v>0</v>
      </c>
      <c r="AX97" s="97">
        <f>'Objekt3 - KA-stavební část'!J35</f>
        <v>0</v>
      </c>
      <c r="AY97" s="97">
        <f>'Objekt3 - KA-stavební část'!J36</f>
        <v>0</v>
      </c>
      <c r="AZ97" s="97">
        <f>'Objekt3 - KA-stavební část'!F33</f>
        <v>0</v>
      </c>
      <c r="BA97" s="97">
        <f>'Objekt3 - KA-stavební část'!F34</f>
        <v>0</v>
      </c>
      <c r="BB97" s="97">
        <f>'Objekt3 - KA-stavební část'!F35</f>
        <v>0</v>
      </c>
      <c r="BC97" s="97">
        <f>'Objekt3 - KA-stavební část'!F36</f>
        <v>0</v>
      </c>
      <c r="BD97" s="99">
        <f>'Objekt3 - KA-stavební část'!F37</f>
        <v>0</v>
      </c>
      <c r="BT97" s="100" t="s">
        <v>83</v>
      </c>
      <c r="BV97" s="100" t="s">
        <v>77</v>
      </c>
      <c r="BW97" s="100" t="s">
        <v>91</v>
      </c>
      <c r="BX97" s="100" t="s">
        <v>5</v>
      </c>
      <c r="CL97" s="100" t="s">
        <v>1</v>
      </c>
      <c r="CM97" s="100" t="s">
        <v>85</v>
      </c>
    </row>
    <row r="98" spans="1:91" s="7" customFormat="1" ht="16.5" customHeight="1">
      <c r="A98" s="90" t="s">
        <v>79</v>
      </c>
      <c r="B98" s="91"/>
      <c r="C98" s="92"/>
      <c r="D98" s="235" t="s">
        <v>92</v>
      </c>
      <c r="E98" s="235"/>
      <c r="F98" s="235"/>
      <c r="G98" s="235"/>
      <c r="H98" s="235"/>
      <c r="I98" s="93"/>
      <c r="J98" s="235" t="s">
        <v>93</v>
      </c>
      <c r="K98" s="235"/>
      <c r="L98" s="235"/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/>
      <c r="AF98" s="235"/>
      <c r="AG98" s="236">
        <f>'Objekt4 - PLYNOVOD'!J30</f>
        <v>0</v>
      </c>
      <c r="AH98" s="237"/>
      <c r="AI98" s="237"/>
      <c r="AJ98" s="237"/>
      <c r="AK98" s="237"/>
      <c r="AL98" s="237"/>
      <c r="AM98" s="237"/>
      <c r="AN98" s="236">
        <f t="shared" si="0"/>
        <v>0</v>
      </c>
      <c r="AO98" s="237"/>
      <c r="AP98" s="237"/>
      <c r="AQ98" s="94" t="s">
        <v>82</v>
      </c>
      <c r="AR98" s="95"/>
      <c r="AS98" s="96">
        <v>0</v>
      </c>
      <c r="AT98" s="97">
        <f t="shared" si="1"/>
        <v>0</v>
      </c>
      <c r="AU98" s="98">
        <f>'Objekt4 - PLYNOVOD'!P119</f>
        <v>0</v>
      </c>
      <c r="AV98" s="97">
        <f>'Objekt4 - PLYNOVOD'!J33</f>
        <v>0</v>
      </c>
      <c r="AW98" s="97">
        <f>'Objekt4 - PLYNOVOD'!J34</f>
        <v>0</v>
      </c>
      <c r="AX98" s="97">
        <f>'Objekt4 - PLYNOVOD'!J35</f>
        <v>0</v>
      </c>
      <c r="AY98" s="97">
        <f>'Objekt4 - PLYNOVOD'!J36</f>
        <v>0</v>
      </c>
      <c r="AZ98" s="97">
        <f>'Objekt4 - PLYNOVOD'!F33</f>
        <v>0</v>
      </c>
      <c r="BA98" s="97">
        <f>'Objekt4 - PLYNOVOD'!F34</f>
        <v>0</v>
      </c>
      <c r="BB98" s="97">
        <f>'Objekt4 - PLYNOVOD'!F35</f>
        <v>0</v>
      </c>
      <c r="BC98" s="97">
        <f>'Objekt4 - PLYNOVOD'!F36</f>
        <v>0</v>
      </c>
      <c r="BD98" s="99">
        <f>'Objekt4 - PLYNOVOD'!F37</f>
        <v>0</v>
      </c>
      <c r="BT98" s="100" t="s">
        <v>83</v>
      </c>
      <c r="BV98" s="100" t="s">
        <v>77</v>
      </c>
      <c r="BW98" s="100" t="s">
        <v>94</v>
      </c>
      <c r="BX98" s="100" t="s">
        <v>5</v>
      </c>
      <c r="CL98" s="100" t="s">
        <v>1</v>
      </c>
      <c r="CM98" s="100" t="s">
        <v>85</v>
      </c>
    </row>
    <row r="99" spans="1:91" s="7" customFormat="1" ht="16.5" customHeight="1">
      <c r="A99" s="90" t="s">
        <v>79</v>
      </c>
      <c r="B99" s="91"/>
      <c r="C99" s="92"/>
      <c r="D99" s="235" t="s">
        <v>95</v>
      </c>
      <c r="E99" s="235"/>
      <c r="F99" s="235"/>
      <c r="G99" s="235"/>
      <c r="H99" s="235"/>
      <c r="I99" s="93"/>
      <c r="J99" s="235" t="s">
        <v>96</v>
      </c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35"/>
      <c r="AG99" s="236">
        <f>'Objekt5 - VRN'!J30</f>
        <v>0</v>
      </c>
      <c r="AH99" s="237"/>
      <c r="AI99" s="237"/>
      <c r="AJ99" s="237"/>
      <c r="AK99" s="237"/>
      <c r="AL99" s="237"/>
      <c r="AM99" s="237"/>
      <c r="AN99" s="236">
        <f t="shared" si="0"/>
        <v>0</v>
      </c>
      <c r="AO99" s="237"/>
      <c r="AP99" s="237"/>
      <c r="AQ99" s="94" t="s">
        <v>82</v>
      </c>
      <c r="AR99" s="95"/>
      <c r="AS99" s="101">
        <v>0</v>
      </c>
      <c r="AT99" s="102">
        <f t="shared" si="1"/>
        <v>0</v>
      </c>
      <c r="AU99" s="103">
        <f>'Objekt5 - VRN'!P118</f>
        <v>0</v>
      </c>
      <c r="AV99" s="102">
        <f>'Objekt5 - VRN'!J33</f>
        <v>0</v>
      </c>
      <c r="AW99" s="102">
        <f>'Objekt5 - VRN'!J34</f>
        <v>0</v>
      </c>
      <c r="AX99" s="102">
        <f>'Objekt5 - VRN'!J35</f>
        <v>0</v>
      </c>
      <c r="AY99" s="102">
        <f>'Objekt5 - VRN'!J36</f>
        <v>0</v>
      </c>
      <c r="AZ99" s="102">
        <f>'Objekt5 - VRN'!F33</f>
        <v>0</v>
      </c>
      <c r="BA99" s="102">
        <f>'Objekt5 - VRN'!F34</f>
        <v>0</v>
      </c>
      <c r="BB99" s="102">
        <f>'Objekt5 - VRN'!F35</f>
        <v>0</v>
      </c>
      <c r="BC99" s="102">
        <f>'Objekt5 - VRN'!F36</f>
        <v>0</v>
      </c>
      <c r="BD99" s="104">
        <f>'Objekt5 - VRN'!F37</f>
        <v>0</v>
      </c>
      <c r="BT99" s="100" t="s">
        <v>83</v>
      </c>
      <c r="BV99" s="100" t="s">
        <v>77</v>
      </c>
      <c r="BW99" s="100" t="s">
        <v>97</v>
      </c>
      <c r="BX99" s="100" t="s">
        <v>5</v>
      </c>
      <c r="CL99" s="100" t="s">
        <v>1</v>
      </c>
      <c r="CM99" s="100" t="s">
        <v>85</v>
      </c>
    </row>
    <row r="100" spans="1:91" s="2" customFormat="1" ht="30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36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sheetProtection algorithmName="SHA-512" hashValue="/hqbCBsPrgbyhiQpp/pAwg6pNlvaAiubhG+LDWDveuc3utFnX3+6eTfBAnjAOY+EkP0iqIOJ4+qbtzh+ar4jbg==" saltValue="bYlEHS361lAyGMpD2ssneI2MGdYHjB++FZXRpKtoZ9KAVyxymvpPVOnyM440SeJEiySldfl/WokiMc9jgWE/sA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Objekt1 - UT-zdroj tepla'!C2" display="/"/>
    <hyperlink ref="A96" location="'Objekt2 - ZTI-rozvody'!C2" display="/"/>
    <hyperlink ref="A97" location="'Objekt3 - KA-stavební část'!C2" display="/"/>
    <hyperlink ref="A98" location="'Objekt4 - PLYNOVOD'!C2" display="/"/>
    <hyperlink ref="A99" location="'Objekt5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tabSelected="1" topLeftCell="A100" workbookViewId="0">
      <selection activeCell="F141" sqref="F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84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85</v>
      </c>
    </row>
    <row r="4" spans="1:46" s="1" customFormat="1" ht="24.95" customHeight="1">
      <c r="B4" s="17"/>
      <c r="D4" s="107" t="s">
        <v>98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6" t="str">
        <f>'Rekapitulace stavby'!K6</f>
        <v>Rekonstrukce zdroje tepla v objektu MP Českomalínská 776/25, Praha 6</v>
      </c>
      <c r="F7" s="267"/>
      <c r="G7" s="267"/>
      <c r="H7" s="267"/>
      <c r="L7" s="17"/>
    </row>
    <row r="8" spans="1:46" s="2" customFormat="1" ht="12" customHeight="1">
      <c r="A8" s="31"/>
      <c r="B8" s="36"/>
      <c r="C8" s="31"/>
      <c r="D8" s="109" t="s">
        <v>99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100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31</v>
      </c>
      <c r="G12" s="31"/>
      <c r="H12" s="31"/>
      <c r="I12" s="109" t="s">
        <v>22</v>
      </c>
      <c r="J12" s="111" t="str">
        <f>'Rekapitulace stavby'!AN8</f>
        <v>11. 5. 2022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Městská část Praha 6, zast. SNEO, a.s.</v>
      </c>
      <c r="F15" s="31"/>
      <c r="G15" s="31"/>
      <c r="H15" s="31"/>
      <c r="I15" s="109" t="s">
        <v>27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32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2" t="s">
        <v>1</v>
      </c>
      <c r="F27" s="272"/>
      <c r="G27" s="272"/>
      <c r="H27" s="27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ROUND(J132,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ROUND((SUM(BE132:BE210)),  2)</f>
        <v>0</v>
      </c>
      <c r="G33" s="31"/>
      <c r="H33" s="31"/>
      <c r="I33" s="121">
        <v>0.21</v>
      </c>
      <c r="J33" s="120">
        <f>ROUND(((SUM(BE132:BE210))*I33),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ROUND((SUM(BF132:BF210)),  2)</f>
        <v>0</v>
      </c>
      <c r="G34" s="31"/>
      <c r="H34" s="31"/>
      <c r="I34" s="121">
        <v>0.15</v>
      </c>
      <c r="J34" s="120">
        <f>ROUND(((SUM(BF132:BF210))*I34),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ROUND((SUM(BG132:BG210)),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ROUND((SUM(BH132:BH210)),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ROUND((SUM(BI132:BI210)),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4" t="str">
        <f>E7</f>
        <v>Rekonstrukce zdroje tepla v objektu MP Českomalínská 776/25, Praha 6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3" t="str">
        <f>E9</f>
        <v>Objekt1 - UT-zdroj tepla</v>
      </c>
      <c r="F87" s="263"/>
      <c r="G87" s="263"/>
      <c r="H87" s="263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11. 5. 2022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Městská část Praha 6, zast. SNEO, a.s.</v>
      </c>
      <c r="G91" s="33"/>
      <c r="H91" s="33"/>
      <c r="I91" s="26" t="s">
        <v>30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32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102</v>
      </c>
      <c r="D94" s="141"/>
      <c r="E94" s="141"/>
      <c r="F94" s="141"/>
      <c r="G94" s="141"/>
      <c r="H94" s="141"/>
      <c r="I94" s="141"/>
      <c r="J94" s="142" t="s">
        <v>103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104</v>
      </c>
      <c r="D96" s="33"/>
      <c r="E96" s="33"/>
      <c r="F96" s="33"/>
      <c r="G96" s="33"/>
      <c r="H96" s="33"/>
      <c r="I96" s="33"/>
      <c r="J96" s="81">
        <f>J132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105</v>
      </c>
    </row>
    <row r="97" spans="2:12" s="9" customFormat="1" ht="24.95" customHeight="1">
      <c r="B97" s="144"/>
      <c r="C97" s="145"/>
      <c r="D97" s="146" t="s">
        <v>106</v>
      </c>
      <c r="E97" s="147"/>
      <c r="F97" s="147"/>
      <c r="G97" s="147"/>
      <c r="H97" s="147"/>
      <c r="I97" s="147"/>
      <c r="J97" s="148">
        <f>J133</f>
        <v>0</v>
      </c>
      <c r="K97" s="145"/>
      <c r="L97" s="149"/>
    </row>
    <row r="98" spans="2:12" s="10" customFormat="1" ht="19.899999999999999" customHeight="1">
      <c r="B98" s="150"/>
      <c r="C98" s="151"/>
      <c r="D98" s="152" t="s">
        <v>107</v>
      </c>
      <c r="E98" s="153"/>
      <c r="F98" s="153"/>
      <c r="G98" s="153"/>
      <c r="H98" s="153"/>
      <c r="I98" s="153"/>
      <c r="J98" s="154">
        <f>J134</f>
        <v>0</v>
      </c>
      <c r="K98" s="151"/>
      <c r="L98" s="155"/>
    </row>
    <row r="99" spans="2:12" s="10" customFormat="1" ht="19.899999999999999" customHeight="1">
      <c r="B99" s="150"/>
      <c r="C99" s="151"/>
      <c r="D99" s="152" t="s">
        <v>108</v>
      </c>
      <c r="E99" s="153"/>
      <c r="F99" s="153"/>
      <c r="G99" s="153"/>
      <c r="H99" s="153"/>
      <c r="I99" s="153"/>
      <c r="J99" s="154">
        <f>J144</f>
        <v>0</v>
      </c>
      <c r="K99" s="151"/>
      <c r="L99" s="155"/>
    </row>
    <row r="100" spans="2:12" s="10" customFormat="1" ht="19.899999999999999" customHeight="1">
      <c r="B100" s="150"/>
      <c r="C100" s="151"/>
      <c r="D100" s="152" t="s">
        <v>109</v>
      </c>
      <c r="E100" s="153"/>
      <c r="F100" s="153"/>
      <c r="G100" s="153"/>
      <c r="H100" s="153"/>
      <c r="I100" s="153"/>
      <c r="J100" s="154" t="e">
        <f>#REF!</f>
        <v>#REF!</v>
      </c>
      <c r="K100" s="151"/>
      <c r="L100" s="155"/>
    </row>
    <row r="101" spans="2:12" s="9" customFormat="1" ht="24.95" customHeight="1">
      <c r="B101" s="144"/>
      <c r="C101" s="145"/>
      <c r="D101" s="146" t="s">
        <v>110</v>
      </c>
      <c r="E101" s="147"/>
      <c r="F101" s="147"/>
      <c r="G101" s="147"/>
      <c r="H101" s="147"/>
      <c r="I101" s="147"/>
      <c r="J101" s="148">
        <f>J160</f>
        <v>0</v>
      </c>
      <c r="K101" s="145"/>
      <c r="L101" s="149"/>
    </row>
    <row r="102" spans="2:12" s="10" customFormat="1" ht="19.899999999999999" customHeight="1">
      <c r="B102" s="150"/>
      <c r="C102" s="151"/>
      <c r="D102" s="152" t="s">
        <v>111</v>
      </c>
      <c r="E102" s="153"/>
      <c r="F102" s="153"/>
      <c r="G102" s="153"/>
      <c r="H102" s="153"/>
      <c r="I102" s="153"/>
      <c r="J102" s="154">
        <f>J161</f>
        <v>0</v>
      </c>
      <c r="K102" s="151"/>
      <c r="L102" s="155"/>
    </row>
    <row r="103" spans="2:12" s="9" customFormat="1" ht="24.95" customHeight="1">
      <c r="B103" s="144"/>
      <c r="C103" s="145"/>
      <c r="D103" s="146" t="s">
        <v>112</v>
      </c>
      <c r="E103" s="147"/>
      <c r="F103" s="147"/>
      <c r="G103" s="147"/>
      <c r="H103" s="147"/>
      <c r="I103" s="147"/>
      <c r="J103" s="148">
        <f>J173</f>
        <v>0</v>
      </c>
      <c r="K103" s="145"/>
      <c r="L103" s="149"/>
    </row>
    <row r="104" spans="2:12" s="10" customFormat="1" ht="19.899999999999999" customHeight="1">
      <c r="B104" s="150"/>
      <c r="C104" s="151"/>
      <c r="D104" s="152" t="s">
        <v>113</v>
      </c>
      <c r="E104" s="153"/>
      <c r="F104" s="153"/>
      <c r="G104" s="153"/>
      <c r="H104" s="153"/>
      <c r="I104" s="153"/>
      <c r="J104" s="154">
        <f>J174</f>
        <v>0</v>
      </c>
      <c r="K104" s="151"/>
      <c r="L104" s="155"/>
    </row>
    <row r="105" spans="2:12" s="9" customFormat="1" ht="24.95" customHeight="1">
      <c r="B105" s="144"/>
      <c r="C105" s="145"/>
      <c r="D105" s="146" t="s">
        <v>114</v>
      </c>
      <c r="E105" s="147"/>
      <c r="F105" s="147"/>
      <c r="G105" s="147"/>
      <c r="H105" s="147"/>
      <c r="I105" s="147"/>
      <c r="J105" s="148">
        <f>J181</f>
        <v>0</v>
      </c>
      <c r="K105" s="145"/>
      <c r="L105" s="149"/>
    </row>
    <row r="106" spans="2:12" s="9" customFormat="1" ht="24.95" customHeight="1">
      <c r="B106" s="144"/>
      <c r="C106" s="145"/>
      <c r="D106" s="146" t="s">
        <v>115</v>
      </c>
      <c r="E106" s="147"/>
      <c r="F106" s="147"/>
      <c r="G106" s="147"/>
      <c r="H106" s="147"/>
      <c r="I106" s="147"/>
      <c r="J106" s="148">
        <f>J189</f>
        <v>0</v>
      </c>
      <c r="K106" s="145"/>
      <c r="L106" s="149"/>
    </row>
    <row r="107" spans="2:12" s="9" customFormat="1" ht="24.95" customHeight="1">
      <c r="B107" s="144"/>
      <c r="C107" s="145"/>
      <c r="D107" s="146" t="s">
        <v>116</v>
      </c>
      <c r="E107" s="147"/>
      <c r="F107" s="147"/>
      <c r="G107" s="147"/>
      <c r="H107" s="147"/>
      <c r="I107" s="147"/>
      <c r="J107" s="148">
        <f>J191</f>
        <v>0</v>
      </c>
      <c r="K107" s="145"/>
      <c r="L107" s="149"/>
    </row>
    <row r="108" spans="2:12" s="10" customFormat="1" ht="19.899999999999999" customHeight="1">
      <c r="B108" s="150"/>
      <c r="C108" s="151"/>
      <c r="D108" s="152" t="s">
        <v>117</v>
      </c>
      <c r="E108" s="153"/>
      <c r="F108" s="153"/>
      <c r="G108" s="153"/>
      <c r="H108" s="153"/>
      <c r="I108" s="153"/>
      <c r="J108" s="154">
        <f>J192</f>
        <v>0</v>
      </c>
      <c r="K108" s="151"/>
      <c r="L108" s="155"/>
    </row>
    <row r="109" spans="2:12" s="9" customFormat="1" ht="24.95" customHeight="1">
      <c r="B109" s="144"/>
      <c r="C109" s="145"/>
      <c r="D109" s="146" t="s">
        <v>118</v>
      </c>
      <c r="E109" s="147"/>
      <c r="F109" s="147"/>
      <c r="G109" s="147"/>
      <c r="H109" s="147"/>
      <c r="I109" s="147"/>
      <c r="J109" s="148">
        <f>J201</f>
        <v>0</v>
      </c>
      <c r="K109" s="145"/>
      <c r="L109" s="149"/>
    </row>
    <row r="110" spans="2:12" s="10" customFormat="1" ht="19.899999999999999" customHeight="1">
      <c r="B110" s="150"/>
      <c r="C110" s="151"/>
      <c r="D110" s="152" t="s">
        <v>119</v>
      </c>
      <c r="E110" s="153"/>
      <c r="F110" s="153"/>
      <c r="G110" s="153"/>
      <c r="H110" s="153"/>
      <c r="I110" s="153"/>
      <c r="J110" s="154">
        <f>J202</f>
        <v>0</v>
      </c>
      <c r="K110" s="151"/>
      <c r="L110" s="155"/>
    </row>
    <row r="111" spans="2:12" s="10" customFormat="1" ht="19.899999999999999" customHeight="1">
      <c r="B111" s="150"/>
      <c r="C111" s="151"/>
      <c r="D111" s="152" t="s">
        <v>120</v>
      </c>
      <c r="E111" s="153"/>
      <c r="F111" s="153"/>
      <c r="G111" s="153"/>
      <c r="H111" s="153"/>
      <c r="I111" s="153"/>
      <c r="J111" s="154">
        <f>J204</f>
        <v>0</v>
      </c>
      <c r="K111" s="151"/>
      <c r="L111" s="155"/>
    </row>
    <row r="112" spans="2:12" s="10" customFormat="1" ht="19.899999999999999" customHeight="1">
      <c r="B112" s="150"/>
      <c r="C112" s="151"/>
      <c r="D112" s="152" t="s">
        <v>121</v>
      </c>
      <c r="E112" s="153"/>
      <c r="F112" s="153"/>
      <c r="G112" s="153"/>
      <c r="H112" s="153"/>
      <c r="I112" s="153"/>
      <c r="J112" s="154">
        <f>J207</f>
        <v>0</v>
      </c>
      <c r="K112" s="151"/>
      <c r="L112" s="155"/>
    </row>
    <row r="113" spans="1:31" s="2" customFormat="1" ht="21.7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s="2" customFormat="1" ht="6.95" customHeight="1">
      <c r="A114" s="3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8" spans="1:31" s="2" customFormat="1" ht="6.95" customHeight="1">
      <c r="A118" s="31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24.95" customHeight="1">
      <c r="A119" s="31"/>
      <c r="B119" s="32"/>
      <c r="C119" s="20" t="s">
        <v>122</v>
      </c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16</v>
      </c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6.5" customHeight="1">
      <c r="A122" s="31"/>
      <c r="B122" s="32"/>
      <c r="C122" s="33"/>
      <c r="D122" s="33"/>
      <c r="E122" s="264" t="str">
        <f>E7</f>
        <v>Rekonstrukce zdroje tepla v objektu MP Českomalínská 776/25, Praha 6</v>
      </c>
      <c r="F122" s="265"/>
      <c r="G122" s="265"/>
      <c r="H122" s="265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99</v>
      </c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6.5" customHeight="1">
      <c r="A124" s="31"/>
      <c r="B124" s="32"/>
      <c r="C124" s="33"/>
      <c r="D124" s="33"/>
      <c r="E124" s="243" t="str">
        <f>E9</f>
        <v>Objekt1 - UT-zdroj tepla</v>
      </c>
      <c r="F124" s="263"/>
      <c r="G124" s="263"/>
      <c r="H124" s="26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>
      <c r="A126" s="31"/>
      <c r="B126" s="32"/>
      <c r="C126" s="26" t="s">
        <v>20</v>
      </c>
      <c r="D126" s="33"/>
      <c r="E126" s="33"/>
      <c r="F126" s="24" t="str">
        <f>F12</f>
        <v xml:space="preserve"> </v>
      </c>
      <c r="G126" s="33"/>
      <c r="H126" s="33"/>
      <c r="I126" s="26" t="s">
        <v>22</v>
      </c>
      <c r="J126" s="63" t="str">
        <f>IF(J12="","",J12)</f>
        <v>11. 5. 2022</v>
      </c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5.2" customHeight="1">
      <c r="A128" s="31"/>
      <c r="B128" s="32"/>
      <c r="C128" s="26" t="s">
        <v>24</v>
      </c>
      <c r="D128" s="33"/>
      <c r="E128" s="33"/>
      <c r="F128" s="24" t="str">
        <f>E15</f>
        <v>Městská část Praha 6, zast. SNEO, a.s.</v>
      </c>
      <c r="G128" s="33"/>
      <c r="H128" s="33"/>
      <c r="I128" s="26" t="s">
        <v>30</v>
      </c>
      <c r="J128" s="29" t="str">
        <f>E21</f>
        <v xml:space="preserve"> </v>
      </c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5.2" customHeight="1">
      <c r="A129" s="31"/>
      <c r="B129" s="32"/>
      <c r="C129" s="26" t="s">
        <v>28</v>
      </c>
      <c r="D129" s="33"/>
      <c r="E129" s="33"/>
      <c r="F129" s="24" t="str">
        <f>IF(E18="","",E18)</f>
        <v>Vyplň údaj</v>
      </c>
      <c r="G129" s="33"/>
      <c r="H129" s="33"/>
      <c r="I129" s="26" t="s">
        <v>32</v>
      </c>
      <c r="J129" s="29" t="str">
        <f>E24</f>
        <v xml:space="preserve"> </v>
      </c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0.35" customHeight="1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11" customFormat="1" ht="29.25" customHeight="1">
      <c r="A131" s="156"/>
      <c r="B131" s="157"/>
      <c r="C131" s="158" t="s">
        <v>123</v>
      </c>
      <c r="D131" s="159" t="s">
        <v>60</v>
      </c>
      <c r="E131" s="159" t="s">
        <v>56</v>
      </c>
      <c r="F131" s="159" t="s">
        <v>57</v>
      </c>
      <c r="G131" s="159" t="s">
        <v>124</v>
      </c>
      <c r="H131" s="159" t="s">
        <v>125</v>
      </c>
      <c r="I131" s="159" t="s">
        <v>126</v>
      </c>
      <c r="J131" s="160" t="s">
        <v>103</v>
      </c>
      <c r="K131" s="161" t="s">
        <v>127</v>
      </c>
      <c r="L131" s="162"/>
      <c r="M131" s="72" t="s">
        <v>1</v>
      </c>
      <c r="N131" s="73" t="s">
        <v>39</v>
      </c>
      <c r="O131" s="73" t="s">
        <v>128</v>
      </c>
      <c r="P131" s="73" t="s">
        <v>129</v>
      </c>
      <c r="Q131" s="73" t="s">
        <v>130</v>
      </c>
      <c r="R131" s="73" t="s">
        <v>131</v>
      </c>
      <c r="S131" s="73" t="s">
        <v>132</v>
      </c>
      <c r="T131" s="74" t="s">
        <v>133</v>
      </c>
      <c r="U131" s="156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/>
    </row>
    <row r="132" spans="1:65" s="2" customFormat="1" ht="22.9" customHeight="1">
      <c r="A132" s="31"/>
      <c r="B132" s="32"/>
      <c r="C132" s="79" t="s">
        <v>134</v>
      </c>
      <c r="D132" s="33"/>
      <c r="E132" s="33"/>
      <c r="F132" s="33"/>
      <c r="G132" s="33"/>
      <c r="H132" s="33"/>
      <c r="I132" s="33"/>
      <c r="J132" s="163">
        <f>SUM(J133+J160+J173+J181+J189+J191+J201)</f>
        <v>0</v>
      </c>
      <c r="K132" s="33"/>
      <c r="L132" s="36"/>
      <c r="M132" s="75"/>
      <c r="N132" s="164"/>
      <c r="O132" s="76"/>
      <c r="P132" s="165" t="e">
        <f>P133+P160+P173+P181+P189+P191+P201</f>
        <v>#REF!</v>
      </c>
      <c r="Q132" s="76"/>
      <c r="R132" s="165" t="e">
        <f>R133+R160+R173+R181+R189+R191+R201</f>
        <v>#REF!</v>
      </c>
      <c r="S132" s="76"/>
      <c r="T132" s="166" t="e">
        <f>T133+T160+T173+T181+T189+T191+T201</f>
        <v>#REF!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74</v>
      </c>
      <c r="AU132" s="14" t="s">
        <v>105</v>
      </c>
      <c r="BK132" s="167" t="e">
        <f>BK133+BK160+BK173+BK181+BK189+BK191+BK201</f>
        <v>#REF!</v>
      </c>
    </row>
    <row r="133" spans="1:65" s="12" customFormat="1" ht="25.9" customHeight="1">
      <c r="B133" s="168"/>
      <c r="C133" s="169"/>
      <c r="D133" s="170" t="s">
        <v>74</v>
      </c>
      <c r="E133" s="171" t="s">
        <v>389</v>
      </c>
      <c r="F133" s="171" t="s">
        <v>136</v>
      </c>
      <c r="G133" s="169"/>
      <c r="H133" s="169"/>
      <c r="I133" s="172"/>
      <c r="J133" s="173">
        <f>SUM(J134+J144)</f>
        <v>0</v>
      </c>
      <c r="K133" s="169"/>
      <c r="L133" s="174"/>
      <c r="M133" s="175"/>
      <c r="N133" s="176"/>
      <c r="O133" s="176"/>
      <c r="P133" s="177" t="e">
        <f>P134+P144+#REF!</f>
        <v>#REF!</v>
      </c>
      <c r="Q133" s="176"/>
      <c r="R133" s="177" t="e">
        <f>R134+R144+#REF!</f>
        <v>#REF!</v>
      </c>
      <c r="S133" s="176"/>
      <c r="T133" s="178" t="e">
        <f>T134+T144+#REF!</f>
        <v>#REF!</v>
      </c>
      <c r="AR133" s="179" t="s">
        <v>85</v>
      </c>
      <c r="AT133" s="180" t="s">
        <v>74</v>
      </c>
      <c r="AU133" s="180" t="s">
        <v>75</v>
      </c>
      <c r="AY133" s="179" t="s">
        <v>137</v>
      </c>
      <c r="BK133" s="181" t="e">
        <f>BK134+BK144+#REF!</f>
        <v>#REF!</v>
      </c>
    </row>
    <row r="134" spans="1:65" s="12" customFormat="1" ht="22.9" customHeight="1">
      <c r="B134" s="168"/>
      <c r="C134" s="169"/>
      <c r="D134" s="170" t="s">
        <v>74</v>
      </c>
      <c r="E134" s="182" t="s">
        <v>135</v>
      </c>
      <c r="F134" s="182" t="s">
        <v>139</v>
      </c>
      <c r="G134" s="169"/>
      <c r="H134" s="169"/>
      <c r="I134" s="172"/>
      <c r="J134" s="183">
        <f>SUM(J135:J143)</f>
        <v>0</v>
      </c>
      <c r="K134" s="169"/>
      <c r="L134" s="174"/>
      <c r="M134" s="175"/>
      <c r="N134" s="176"/>
      <c r="O134" s="176"/>
      <c r="P134" s="177">
        <f>SUM(P135:P143)</f>
        <v>0</v>
      </c>
      <c r="Q134" s="176"/>
      <c r="R134" s="177">
        <f>SUM(R135:R143)</f>
        <v>0</v>
      </c>
      <c r="S134" s="176"/>
      <c r="T134" s="178">
        <f>SUM(T135:T143)</f>
        <v>0</v>
      </c>
      <c r="AR134" s="179" t="s">
        <v>83</v>
      </c>
      <c r="AT134" s="180" t="s">
        <v>74</v>
      </c>
      <c r="AU134" s="180" t="s">
        <v>83</v>
      </c>
      <c r="AY134" s="179" t="s">
        <v>137</v>
      </c>
      <c r="BK134" s="181">
        <f>SUM(BK135:BK143)</f>
        <v>0</v>
      </c>
    </row>
    <row r="135" spans="1:65" s="2" customFormat="1" ht="16.5" customHeight="1">
      <c r="A135" s="31"/>
      <c r="B135" s="32"/>
      <c r="C135" s="184" t="s">
        <v>83</v>
      </c>
      <c r="D135" s="184" t="s">
        <v>140</v>
      </c>
      <c r="E135" s="185" t="s">
        <v>141</v>
      </c>
      <c r="F135" s="186" t="s">
        <v>142</v>
      </c>
      <c r="G135" s="187" t="s">
        <v>143</v>
      </c>
      <c r="H135" s="188">
        <v>2</v>
      </c>
      <c r="I135" s="189"/>
      <c r="J135" s="190">
        <f t="shared" ref="J135:J143" si="0">ROUND(I135*H135,2)</f>
        <v>0</v>
      </c>
      <c r="K135" s="191"/>
      <c r="L135" s="192"/>
      <c r="M135" s="193" t="s">
        <v>1</v>
      </c>
      <c r="N135" s="194" t="s">
        <v>40</v>
      </c>
      <c r="O135" s="68"/>
      <c r="P135" s="195">
        <f t="shared" ref="P135:P143" si="1">O135*H135</f>
        <v>0</v>
      </c>
      <c r="Q135" s="195">
        <v>0</v>
      </c>
      <c r="R135" s="195">
        <f t="shared" ref="R135:R143" si="2">Q135*H135</f>
        <v>0</v>
      </c>
      <c r="S135" s="195">
        <v>0</v>
      </c>
      <c r="T135" s="196">
        <f t="shared" ref="T135:T143" si="3"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7" t="s">
        <v>144</v>
      </c>
      <c r="AT135" s="197" t="s">
        <v>140</v>
      </c>
      <c r="AU135" s="197" t="s">
        <v>85</v>
      </c>
      <c r="AY135" s="14" t="s">
        <v>137</v>
      </c>
      <c r="BE135" s="198">
        <f t="shared" ref="BE135:BE143" si="4">IF(N135="základní",J135,0)</f>
        <v>0</v>
      </c>
      <c r="BF135" s="198">
        <f t="shared" ref="BF135:BF143" si="5">IF(N135="snížená",J135,0)</f>
        <v>0</v>
      </c>
      <c r="BG135" s="198">
        <f t="shared" ref="BG135:BG143" si="6">IF(N135="zákl. přenesená",J135,0)</f>
        <v>0</v>
      </c>
      <c r="BH135" s="198">
        <f t="shared" ref="BH135:BH143" si="7">IF(N135="sníž. přenesená",J135,0)</f>
        <v>0</v>
      </c>
      <c r="BI135" s="198">
        <f t="shared" ref="BI135:BI143" si="8">IF(N135="nulová",J135,0)</f>
        <v>0</v>
      </c>
      <c r="BJ135" s="14" t="s">
        <v>83</v>
      </c>
      <c r="BK135" s="198">
        <f t="shared" ref="BK135:BK143" si="9">ROUND(I135*H135,2)</f>
        <v>0</v>
      </c>
      <c r="BL135" s="14" t="s">
        <v>145</v>
      </c>
      <c r="BM135" s="197" t="s">
        <v>145</v>
      </c>
    </row>
    <row r="136" spans="1:65" s="2" customFormat="1" ht="16.5" customHeight="1">
      <c r="A136" s="31"/>
      <c r="B136" s="32"/>
      <c r="C136" s="184" t="s">
        <v>85</v>
      </c>
      <c r="D136" s="184" t="s">
        <v>140</v>
      </c>
      <c r="E136" s="185" t="s">
        <v>146</v>
      </c>
      <c r="F136" s="186" t="s">
        <v>147</v>
      </c>
      <c r="G136" s="187" t="s">
        <v>143</v>
      </c>
      <c r="H136" s="188">
        <v>1</v>
      </c>
      <c r="I136" s="189"/>
      <c r="J136" s="190">
        <f t="shared" si="0"/>
        <v>0</v>
      </c>
      <c r="K136" s="191"/>
      <c r="L136" s="192"/>
      <c r="M136" s="193" t="s">
        <v>1</v>
      </c>
      <c r="N136" s="194" t="s">
        <v>40</v>
      </c>
      <c r="O136" s="68"/>
      <c r="P136" s="195">
        <f t="shared" si="1"/>
        <v>0</v>
      </c>
      <c r="Q136" s="195">
        <v>0</v>
      </c>
      <c r="R136" s="195">
        <f t="shared" si="2"/>
        <v>0</v>
      </c>
      <c r="S136" s="195">
        <v>0</v>
      </c>
      <c r="T136" s="196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7" t="s">
        <v>144</v>
      </c>
      <c r="AT136" s="197" t="s">
        <v>140</v>
      </c>
      <c r="AU136" s="197" t="s">
        <v>85</v>
      </c>
      <c r="AY136" s="14" t="s">
        <v>137</v>
      </c>
      <c r="BE136" s="198">
        <f t="shared" si="4"/>
        <v>0</v>
      </c>
      <c r="BF136" s="198">
        <f t="shared" si="5"/>
        <v>0</v>
      </c>
      <c r="BG136" s="198">
        <f t="shared" si="6"/>
        <v>0</v>
      </c>
      <c r="BH136" s="198">
        <f t="shared" si="7"/>
        <v>0</v>
      </c>
      <c r="BI136" s="198">
        <f t="shared" si="8"/>
        <v>0</v>
      </c>
      <c r="BJ136" s="14" t="s">
        <v>83</v>
      </c>
      <c r="BK136" s="198">
        <f t="shared" si="9"/>
        <v>0</v>
      </c>
      <c r="BL136" s="14" t="s">
        <v>145</v>
      </c>
      <c r="BM136" s="197" t="s">
        <v>148</v>
      </c>
    </row>
    <row r="137" spans="1:65" s="2" customFormat="1" ht="21.75" customHeight="1">
      <c r="A137" s="31"/>
      <c r="B137" s="32"/>
      <c r="C137" s="184" t="s">
        <v>149</v>
      </c>
      <c r="D137" s="184" t="s">
        <v>140</v>
      </c>
      <c r="E137" s="185" t="s">
        <v>150</v>
      </c>
      <c r="F137" s="186" t="s">
        <v>151</v>
      </c>
      <c r="G137" s="187" t="s">
        <v>143</v>
      </c>
      <c r="H137" s="188">
        <v>1</v>
      </c>
      <c r="I137" s="189"/>
      <c r="J137" s="190">
        <f t="shared" si="0"/>
        <v>0</v>
      </c>
      <c r="K137" s="191"/>
      <c r="L137" s="192"/>
      <c r="M137" s="193" t="s">
        <v>1</v>
      </c>
      <c r="N137" s="194" t="s">
        <v>40</v>
      </c>
      <c r="O137" s="68"/>
      <c r="P137" s="195">
        <f t="shared" si="1"/>
        <v>0</v>
      </c>
      <c r="Q137" s="195">
        <v>0</v>
      </c>
      <c r="R137" s="195">
        <f t="shared" si="2"/>
        <v>0</v>
      </c>
      <c r="S137" s="195">
        <v>0</v>
      </c>
      <c r="T137" s="196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7" t="s">
        <v>144</v>
      </c>
      <c r="AT137" s="197" t="s">
        <v>140</v>
      </c>
      <c r="AU137" s="197" t="s">
        <v>85</v>
      </c>
      <c r="AY137" s="14" t="s">
        <v>137</v>
      </c>
      <c r="BE137" s="198">
        <f t="shared" si="4"/>
        <v>0</v>
      </c>
      <c r="BF137" s="198">
        <f t="shared" si="5"/>
        <v>0</v>
      </c>
      <c r="BG137" s="198">
        <f t="shared" si="6"/>
        <v>0</v>
      </c>
      <c r="BH137" s="198">
        <f t="shared" si="7"/>
        <v>0</v>
      </c>
      <c r="BI137" s="198">
        <f t="shared" si="8"/>
        <v>0</v>
      </c>
      <c r="BJ137" s="14" t="s">
        <v>83</v>
      </c>
      <c r="BK137" s="198">
        <f t="shared" si="9"/>
        <v>0</v>
      </c>
      <c r="BL137" s="14" t="s">
        <v>145</v>
      </c>
      <c r="BM137" s="197" t="s">
        <v>144</v>
      </c>
    </row>
    <row r="138" spans="1:65" s="2" customFormat="1" ht="21.75" customHeight="1">
      <c r="A138" s="31"/>
      <c r="B138" s="32"/>
      <c r="C138" s="184" t="s">
        <v>145</v>
      </c>
      <c r="D138" s="184" t="s">
        <v>140</v>
      </c>
      <c r="E138" s="185" t="s">
        <v>152</v>
      </c>
      <c r="F138" s="186" t="s">
        <v>153</v>
      </c>
      <c r="G138" s="187" t="s">
        <v>143</v>
      </c>
      <c r="H138" s="188">
        <v>1</v>
      </c>
      <c r="I138" s="189"/>
      <c r="J138" s="190">
        <f t="shared" si="0"/>
        <v>0</v>
      </c>
      <c r="K138" s="191"/>
      <c r="L138" s="192"/>
      <c r="M138" s="193" t="s">
        <v>1</v>
      </c>
      <c r="N138" s="194" t="s">
        <v>40</v>
      </c>
      <c r="O138" s="68"/>
      <c r="P138" s="195">
        <f t="shared" si="1"/>
        <v>0</v>
      </c>
      <c r="Q138" s="195">
        <v>0</v>
      </c>
      <c r="R138" s="195">
        <f t="shared" si="2"/>
        <v>0</v>
      </c>
      <c r="S138" s="195">
        <v>0</v>
      </c>
      <c r="T138" s="196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7" t="s">
        <v>144</v>
      </c>
      <c r="AT138" s="197" t="s">
        <v>140</v>
      </c>
      <c r="AU138" s="197" t="s">
        <v>85</v>
      </c>
      <c r="AY138" s="14" t="s">
        <v>137</v>
      </c>
      <c r="BE138" s="198">
        <f t="shared" si="4"/>
        <v>0</v>
      </c>
      <c r="BF138" s="198">
        <f t="shared" si="5"/>
        <v>0</v>
      </c>
      <c r="BG138" s="198">
        <f t="shared" si="6"/>
        <v>0</v>
      </c>
      <c r="BH138" s="198">
        <f t="shared" si="7"/>
        <v>0</v>
      </c>
      <c r="BI138" s="198">
        <f t="shared" si="8"/>
        <v>0</v>
      </c>
      <c r="BJ138" s="14" t="s">
        <v>83</v>
      </c>
      <c r="BK138" s="198">
        <f t="shared" si="9"/>
        <v>0</v>
      </c>
      <c r="BL138" s="14" t="s">
        <v>145</v>
      </c>
      <c r="BM138" s="197" t="s">
        <v>154</v>
      </c>
    </row>
    <row r="139" spans="1:65" s="2" customFormat="1" ht="21.75" customHeight="1">
      <c r="A139" s="31"/>
      <c r="B139" s="32"/>
      <c r="C139" s="184" t="s">
        <v>155</v>
      </c>
      <c r="D139" s="184" t="s">
        <v>140</v>
      </c>
      <c r="E139" s="185" t="s">
        <v>156</v>
      </c>
      <c r="F139" s="186" t="s">
        <v>157</v>
      </c>
      <c r="G139" s="187" t="s">
        <v>143</v>
      </c>
      <c r="H139" s="188">
        <v>1</v>
      </c>
      <c r="I139" s="189"/>
      <c r="J139" s="190">
        <f t="shared" si="0"/>
        <v>0</v>
      </c>
      <c r="K139" s="191"/>
      <c r="L139" s="192"/>
      <c r="M139" s="193" t="s">
        <v>1</v>
      </c>
      <c r="N139" s="194" t="s">
        <v>40</v>
      </c>
      <c r="O139" s="68"/>
      <c r="P139" s="195">
        <f t="shared" si="1"/>
        <v>0</v>
      </c>
      <c r="Q139" s="195">
        <v>0</v>
      </c>
      <c r="R139" s="195">
        <f t="shared" si="2"/>
        <v>0</v>
      </c>
      <c r="S139" s="195">
        <v>0</v>
      </c>
      <c r="T139" s="196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7" t="s">
        <v>144</v>
      </c>
      <c r="AT139" s="197" t="s">
        <v>140</v>
      </c>
      <c r="AU139" s="197" t="s">
        <v>85</v>
      </c>
      <c r="AY139" s="14" t="s">
        <v>137</v>
      </c>
      <c r="BE139" s="198">
        <f t="shared" si="4"/>
        <v>0</v>
      </c>
      <c r="BF139" s="198">
        <f t="shared" si="5"/>
        <v>0</v>
      </c>
      <c r="BG139" s="198">
        <f t="shared" si="6"/>
        <v>0</v>
      </c>
      <c r="BH139" s="198">
        <f t="shared" si="7"/>
        <v>0</v>
      </c>
      <c r="BI139" s="198">
        <f t="shared" si="8"/>
        <v>0</v>
      </c>
      <c r="BJ139" s="14" t="s">
        <v>83</v>
      </c>
      <c r="BK139" s="198">
        <f t="shared" si="9"/>
        <v>0</v>
      </c>
      <c r="BL139" s="14" t="s">
        <v>145</v>
      </c>
      <c r="BM139" s="197" t="s">
        <v>158</v>
      </c>
    </row>
    <row r="140" spans="1:65" s="2" customFormat="1" ht="16.5" customHeight="1">
      <c r="A140" s="31"/>
      <c r="B140" s="32"/>
      <c r="C140" s="184" t="s">
        <v>148</v>
      </c>
      <c r="D140" s="184" t="s">
        <v>140</v>
      </c>
      <c r="E140" s="185" t="s">
        <v>159</v>
      </c>
      <c r="F140" s="186" t="s">
        <v>160</v>
      </c>
      <c r="G140" s="187" t="s">
        <v>143</v>
      </c>
      <c r="H140" s="188">
        <v>1</v>
      </c>
      <c r="I140" s="189"/>
      <c r="J140" s="190">
        <f t="shared" si="0"/>
        <v>0</v>
      </c>
      <c r="K140" s="191"/>
      <c r="L140" s="192"/>
      <c r="M140" s="193" t="s">
        <v>1</v>
      </c>
      <c r="N140" s="194" t="s">
        <v>40</v>
      </c>
      <c r="O140" s="68"/>
      <c r="P140" s="195">
        <f t="shared" si="1"/>
        <v>0</v>
      </c>
      <c r="Q140" s="195">
        <v>0</v>
      </c>
      <c r="R140" s="195">
        <f t="shared" si="2"/>
        <v>0</v>
      </c>
      <c r="S140" s="195">
        <v>0</v>
      </c>
      <c r="T140" s="196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7" t="s">
        <v>144</v>
      </c>
      <c r="AT140" s="197" t="s">
        <v>140</v>
      </c>
      <c r="AU140" s="197" t="s">
        <v>85</v>
      </c>
      <c r="AY140" s="14" t="s">
        <v>137</v>
      </c>
      <c r="BE140" s="198">
        <f t="shared" si="4"/>
        <v>0</v>
      </c>
      <c r="BF140" s="198">
        <f t="shared" si="5"/>
        <v>0</v>
      </c>
      <c r="BG140" s="198">
        <f t="shared" si="6"/>
        <v>0</v>
      </c>
      <c r="BH140" s="198">
        <f t="shared" si="7"/>
        <v>0</v>
      </c>
      <c r="BI140" s="198">
        <f t="shared" si="8"/>
        <v>0</v>
      </c>
      <c r="BJ140" s="14" t="s">
        <v>83</v>
      </c>
      <c r="BK140" s="198">
        <f t="shared" si="9"/>
        <v>0</v>
      </c>
      <c r="BL140" s="14" t="s">
        <v>145</v>
      </c>
      <c r="BM140" s="197" t="s">
        <v>161</v>
      </c>
    </row>
    <row r="141" spans="1:65" s="2" customFormat="1" ht="21.75" customHeight="1">
      <c r="A141" s="31"/>
      <c r="B141" s="32"/>
      <c r="C141" s="184" t="s">
        <v>162</v>
      </c>
      <c r="D141" s="184" t="s">
        <v>140</v>
      </c>
      <c r="E141" s="185" t="s">
        <v>163</v>
      </c>
      <c r="F141" s="186" t="s">
        <v>164</v>
      </c>
      <c r="G141" s="187" t="s">
        <v>143</v>
      </c>
      <c r="H141" s="188">
        <v>1</v>
      </c>
      <c r="I141" s="189"/>
      <c r="J141" s="190">
        <f t="shared" si="0"/>
        <v>0</v>
      </c>
      <c r="K141" s="191"/>
      <c r="L141" s="192"/>
      <c r="M141" s="193" t="s">
        <v>1</v>
      </c>
      <c r="N141" s="194" t="s">
        <v>40</v>
      </c>
      <c r="O141" s="68"/>
      <c r="P141" s="195">
        <f t="shared" si="1"/>
        <v>0</v>
      </c>
      <c r="Q141" s="195">
        <v>0</v>
      </c>
      <c r="R141" s="195">
        <f t="shared" si="2"/>
        <v>0</v>
      </c>
      <c r="S141" s="195">
        <v>0</v>
      </c>
      <c r="T141" s="196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7" t="s">
        <v>144</v>
      </c>
      <c r="AT141" s="197" t="s">
        <v>140</v>
      </c>
      <c r="AU141" s="197" t="s">
        <v>85</v>
      </c>
      <c r="AY141" s="14" t="s">
        <v>137</v>
      </c>
      <c r="BE141" s="198">
        <f t="shared" si="4"/>
        <v>0</v>
      </c>
      <c r="BF141" s="198">
        <f t="shared" si="5"/>
        <v>0</v>
      </c>
      <c r="BG141" s="198">
        <f t="shared" si="6"/>
        <v>0</v>
      </c>
      <c r="BH141" s="198">
        <f t="shared" si="7"/>
        <v>0</v>
      </c>
      <c r="BI141" s="198">
        <f t="shared" si="8"/>
        <v>0</v>
      </c>
      <c r="BJ141" s="14" t="s">
        <v>83</v>
      </c>
      <c r="BK141" s="198">
        <f t="shared" si="9"/>
        <v>0</v>
      </c>
      <c r="BL141" s="14" t="s">
        <v>145</v>
      </c>
      <c r="BM141" s="197" t="s">
        <v>165</v>
      </c>
    </row>
    <row r="142" spans="1:65" s="2" customFormat="1" ht="16.5" customHeight="1">
      <c r="A142" s="31"/>
      <c r="B142" s="32"/>
      <c r="C142" s="184" t="s">
        <v>144</v>
      </c>
      <c r="D142" s="184" t="s">
        <v>140</v>
      </c>
      <c r="E142" s="185" t="s">
        <v>166</v>
      </c>
      <c r="F142" s="186" t="s">
        <v>167</v>
      </c>
      <c r="G142" s="187" t="s">
        <v>143</v>
      </c>
      <c r="H142" s="188">
        <v>2</v>
      </c>
      <c r="I142" s="189"/>
      <c r="J142" s="190">
        <f t="shared" si="0"/>
        <v>0</v>
      </c>
      <c r="K142" s="191"/>
      <c r="L142" s="192"/>
      <c r="M142" s="193" t="s">
        <v>1</v>
      </c>
      <c r="N142" s="194" t="s">
        <v>40</v>
      </c>
      <c r="O142" s="68"/>
      <c r="P142" s="195">
        <f t="shared" si="1"/>
        <v>0</v>
      </c>
      <c r="Q142" s="195">
        <v>0</v>
      </c>
      <c r="R142" s="195">
        <f t="shared" si="2"/>
        <v>0</v>
      </c>
      <c r="S142" s="195">
        <v>0</v>
      </c>
      <c r="T142" s="196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7" t="s">
        <v>144</v>
      </c>
      <c r="AT142" s="197" t="s">
        <v>140</v>
      </c>
      <c r="AU142" s="197" t="s">
        <v>85</v>
      </c>
      <c r="AY142" s="14" t="s">
        <v>137</v>
      </c>
      <c r="BE142" s="198">
        <f t="shared" si="4"/>
        <v>0</v>
      </c>
      <c r="BF142" s="198">
        <f t="shared" si="5"/>
        <v>0</v>
      </c>
      <c r="BG142" s="198">
        <f t="shared" si="6"/>
        <v>0</v>
      </c>
      <c r="BH142" s="198">
        <f t="shared" si="7"/>
        <v>0</v>
      </c>
      <c r="BI142" s="198">
        <f t="shared" si="8"/>
        <v>0</v>
      </c>
      <c r="BJ142" s="14" t="s">
        <v>83</v>
      </c>
      <c r="BK142" s="198">
        <f t="shared" si="9"/>
        <v>0</v>
      </c>
      <c r="BL142" s="14" t="s">
        <v>145</v>
      </c>
      <c r="BM142" s="197" t="s">
        <v>168</v>
      </c>
    </row>
    <row r="143" spans="1:65" s="2" customFormat="1" ht="16.5" customHeight="1">
      <c r="A143" s="31"/>
      <c r="B143" s="32"/>
      <c r="C143" s="199" t="s">
        <v>169</v>
      </c>
      <c r="D143" s="199" t="s">
        <v>170</v>
      </c>
      <c r="E143" s="200" t="s">
        <v>171</v>
      </c>
      <c r="F143" s="201" t="s">
        <v>172</v>
      </c>
      <c r="G143" s="202" t="s">
        <v>173</v>
      </c>
      <c r="H143" s="203">
        <v>0.32500000000000001</v>
      </c>
      <c r="I143" s="204"/>
      <c r="J143" s="205">
        <f t="shared" si="0"/>
        <v>0</v>
      </c>
      <c r="K143" s="206"/>
      <c r="L143" s="36"/>
      <c r="M143" s="207" t="s">
        <v>1</v>
      </c>
      <c r="N143" s="208" t="s">
        <v>40</v>
      </c>
      <c r="O143" s="68"/>
      <c r="P143" s="195">
        <f t="shared" si="1"/>
        <v>0</v>
      </c>
      <c r="Q143" s="195">
        <v>0</v>
      </c>
      <c r="R143" s="195">
        <f t="shared" si="2"/>
        <v>0</v>
      </c>
      <c r="S143" s="195">
        <v>0</v>
      </c>
      <c r="T143" s="196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7" t="s">
        <v>145</v>
      </c>
      <c r="AT143" s="197" t="s">
        <v>170</v>
      </c>
      <c r="AU143" s="197" t="s">
        <v>85</v>
      </c>
      <c r="AY143" s="14" t="s">
        <v>137</v>
      </c>
      <c r="BE143" s="198">
        <f t="shared" si="4"/>
        <v>0</v>
      </c>
      <c r="BF143" s="198">
        <f t="shared" si="5"/>
        <v>0</v>
      </c>
      <c r="BG143" s="198">
        <f t="shared" si="6"/>
        <v>0</v>
      </c>
      <c r="BH143" s="198">
        <f t="shared" si="7"/>
        <v>0</v>
      </c>
      <c r="BI143" s="198">
        <f t="shared" si="8"/>
        <v>0</v>
      </c>
      <c r="BJ143" s="14" t="s">
        <v>83</v>
      </c>
      <c r="BK143" s="198">
        <f t="shared" si="9"/>
        <v>0</v>
      </c>
      <c r="BL143" s="14" t="s">
        <v>145</v>
      </c>
      <c r="BM143" s="197" t="s">
        <v>174</v>
      </c>
    </row>
    <row r="144" spans="1:65" s="12" customFormat="1" ht="22.9" customHeight="1">
      <c r="B144" s="168"/>
      <c r="C144" s="169"/>
      <c r="D144" s="170" t="s">
        <v>74</v>
      </c>
      <c r="E144" s="182" t="s">
        <v>138</v>
      </c>
      <c r="F144" s="182" t="s">
        <v>531</v>
      </c>
      <c r="G144" s="169"/>
      <c r="H144" s="169"/>
      <c r="I144" s="172"/>
      <c r="J144" s="183">
        <f>SUM(J145:J159)</f>
        <v>0</v>
      </c>
      <c r="K144" s="169"/>
      <c r="L144" s="174"/>
      <c r="M144" s="175"/>
      <c r="N144" s="176"/>
      <c r="O144" s="176"/>
      <c r="P144" s="177">
        <f>SUM(P145:P152)</f>
        <v>0</v>
      </c>
      <c r="Q144" s="176"/>
      <c r="R144" s="177">
        <f>SUM(R145:R152)</f>
        <v>0</v>
      </c>
      <c r="S144" s="176"/>
      <c r="T144" s="178">
        <f>SUM(T145:T152)</f>
        <v>0</v>
      </c>
      <c r="AR144" s="179" t="s">
        <v>83</v>
      </c>
      <c r="AT144" s="180" t="s">
        <v>74</v>
      </c>
      <c r="AU144" s="180" t="s">
        <v>83</v>
      </c>
      <c r="AY144" s="179" t="s">
        <v>137</v>
      </c>
      <c r="BK144" s="181">
        <f>SUM(BK145:BK152)</f>
        <v>0</v>
      </c>
    </row>
    <row r="145" spans="1:65" s="2" customFormat="1" ht="16.5" customHeight="1">
      <c r="A145" s="31"/>
      <c r="B145" s="32"/>
      <c r="C145" s="184" t="s">
        <v>154</v>
      </c>
      <c r="D145" s="184" t="s">
        <v>140</v>
      </c>
      <c r="E145" s="185" t="s">
        <v>176</v>
      </c>
      <c r="F145" s="186" t="s">
        <v>177</v>
      </c>
      <c r="G145" s="187" t="s">
        <v>143</v>
      </c>
      <c r="H145" s="188">
        <v>1</v>
      </c>
      <c r="I145" s="189"/>
      <c r="J145" s="190">
        <f t="shared" ref="J145:J152" si="10">ROUND(I145*H145,2)</f>
        <v>0</v>
      </c>
      <c r="K145" s="191"/>
      <c r="L145" s="192"/>
      <c r="M145" s="193" t="s">
        <v>1</v>
      </c>
      <c r="N145" s="194" t="s">
        <v>40</v>
      </c>
      <c r="O145" s="68"/>
      <c r="P145" s="195">
        <f t="shared" ref="P145:P152" si="11">O145*H145</f>
        <v>0</v>
      </c>
      <c r="Q145" s="195">
        <v>0</v>
      </c>
      <c r="R145" s="195">
        <f t="shared" ref="R145:R152" si="12">Q145*H145</f>
        <v>0</v>
      </c>
      <c r="S145" s="195">
        <v>0</v>
      </c>
      <c r="T145" s="196">
        <f t="shared" ref="T145:T152" si="13"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7" t="s">
        <v>144</v>
      </c>
      <c r="AT145" s="197" t="s">
        <v>140</v>
      </c>
      <c r="AU145" s="197" t="s">
        <v>85</v>
      </c>
      <c r="AY145" s="14" t="s">
        <v>137</v>
      </c>
      <c r="BE145" s="198">
        <f t="shared" ref="BE145:BE152" si="14">IF(N145="základní",J145,0)</f>
        <v>0</v>
      </c>
      <c r="BF145" s="198">
        <f t="shared" ref="BF145:BF152" si="15">IF(N145="snížená",J145,0)</f>
        <v>0</v>
      </c>
      <c r="BG145" s="198">
        <f t="shared" ref="BG145:BG152" si="16">IF(N145="zákl. přenesená",J145,0)</f>
        <v>0</v>
      </c>
      <c r="BH145" s="198">
        <f t="shared" ref="BH145:BH152" si="17">IF(N145="sníž. přenesená",J145,0)</f>
        <v>0</v>
      </c>
      <c r="BI145" s="198">
        <f t="shared" ref="BI145:BI152" si="18">IF(N145="nulová",J145,0)</f>
        <v>0</v>
      </c>
      <c r="BJ145" s="14" t="s">
        <v>83</v>
      </c>
      <c r="BK145" s="198">
        <f t="shared" ref="BK145:BK152" si="19">ROUND(I145*H145,2)</f>
        <v>0</v>
      </c>
      <c r="BL145" s="14" t="s">
        <v>145</v>
      </c>
      <c r="BM145" s="197" t="s">
        <v>178</v>
      </c>
    </row>
    <row r="146" spans="1:65" s="2" customFormat="1" ht="16.5" customHeight="1">
      <c r="A146" s="31"/>
      <c r="B146" s="32"/>
      <c r="C146" s="184" t="s">
        <v>179</v>
      </c>
      <c r="D146" s="184" t="s">
        <v>140</v>
      </c>
      <c r="E146" s="185" t="s">
        <v>180</v>
      </c>
      <c r="F146" s="186" t="s">
        <v>181</v>
      </c>
      <c r="G146" s="187" t="s">
        <v>143</v>
      </c>
      <c r="H146" s="188">
        <v>1</v>
      </c>
      <c r="I146" s="189"/>
      <c r="J146" s="190">
        <f t="shared" si="10"/>
        <v>0</v>
      </c>
      <c r="K146" s="191"/>
      <c r="L146" s="192"/>
      <c r="M146" s="193" t="s">
        <v>1</v>
      </c>
      <c r="N146" s="194" t="s">
        <v>40</v>
      </c>
      <c r="O146" s="68"/>
      <c r="P146" s="195">
        <f t="shared" si="11"/>
        <v>0</v>
      </c>
      <c r="Q146" s="195">
        <v>0</v>
      </c>
      <c r="R146" s="195">
        <f t="shared" si="12"/>
        <v>0</v>
      </c>
      <c r="S146" s="195">
        <v>0</v>
      </c>
      <c r="T146" s="196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7" t="s">
        <v>144</v>
      </c>
      <c r="AT146" s="197" t="s">
        <v>140</v>
      </c>
      <c r="AU146" s="197" t="s">
        <v>85</v>
      </c>
      <c r="AY146" s="14" t="s">
        <v>137</v>
      </c>
      <c r="BE146" s="198">
        <f t="shared" si="14"/>
        <v>0</v>
      </c>
      <c r="BF146" s="198">
        <f t="shared" si="15"/>
        <v>0</v>
      </c>
      <c r="BG146" s="198">
        <f t="shared" si="16"/>
        <v>0</v>
      </c>
      <c r="BH146" s="198">
        <f t="shared" si="17"/>
        <v>0</v>
      </c>
      <c r="BI146" s="198">
        <f t="shared" si="18"/>
        <v>0</v>
      </c>
      <c r="BJ146" s="14" t="s">
        <v>83</v>
      </c>
      <c r="BK146" s="198">
        <f t="shared" si="19"/>
        <v>0</v>
      </c>
      <c r="BL146" s="14" t="s">
        <v>145</v>
      </c>
      <c r="BM146" s="197" t="s">
        <v>182</v>
      </c>
    </row>
    <row r="147" spans="1:65" s="2" customFormat="1" ht="16.5" customHeight="1">
      <c r="A147" s="31"/>
      <c r="B147" s="32"/>
      <c r="C147" s="184" t="s">
        <v>158</v>
      </c>
      <c r="D147" s="184" t="s">
        <v>140</v>
      </c>
      <c r="E147" s="185" t="s">
        <v>183</v>
      </c>
      <c r="F147" s="186" t="s">
        <v>184</v>
      </c>
      <c r="G147" s="187" t="s">
        <v>185</v>
      </c>
      <c r="H147" s="188">
        <v>1</v>
      </c>
      <c r="I147" s="189"/>
      <c r="J147" s="190">
        <f t="shared" si="10"/>
        <v>0</v>
      </c>
      <c r="K147" s="191"/>
      <c r="L147" s="192"/>
      <c r="M147" s="193" t="s">
        <v>1</v>
      </c>
      <c r="N147" s="194" t="s">
        <v>40</v>
      </c>
      <c r="O147" s="68"/>
      <c r="P147" s="195">
        <f t="shared" si="11"/>
        <v>0</v>
      </c>
      <c r="Q147" s="195">
        <v>0</v>
      </c>
      <c r="R147" s="195">
        <f t="shared" si="12"/>
        <v>0</v>
      </c>
      <c r="S147" s="195">
        <v>0</v>
      </c>
      <c r="T147" s="196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7" t="s">
        <v>144</v>
      </c>
      <c r="AT147" s="197" t="s">
        <v>140</v>
      </c>
      <c r="AU147" s="197" t="s">
        <v>85</v>
      </c>
      <c r="AY147" s="14" t="s">
        <v>137</v>
      </c>
      <c r="BE147" s="198">
        <f t="shared" si="14"/>
        <v>0</v>
      </c>
      <c r="BF147" s="198">
        <f t="shared" si="15"/>
        <v>0</v>
      </c>
      <c r="BG147" s="198">
        <f t="shared" si="16"/>
        <v>0</v>
      </c>
      <c r="BH147" s="198">
        <f t="shared" si="17"/>
        <v>0</v>
      </c>
      <c r="BI147" s="198">
        <f t="shared" si="18"/>
        <v>0</v>
      </c>
      <c r="BJ147" s="14" t="s">
        <v>83</v>
      </c>
      <c r="BK147" s="198">
        <f t="shared" si="19"/>
        <v>0</v>
      </c>
      <c r="BL147" s="14" t="s">
        <v>145</v>
      </c>
      <c r="BM147" s="197" t="s">
        <v>186</v>
      </c>
    </row>
    <row r="148" spans="1:65" s="2" customFormat="1" ht="16.5" customHeight="1">
      <c r="A148" s="31"/>
      <c r="B148" s="32"/>
      <c r="C148" s="184" t="s">
        <v>187</v>
      </c>
      <c r="D148" s="184" t="s">
        <v>140</v>
      </c>
      <c r="E148" s="185" t="s">
        <v>188</v>
      </c>
      <c r="F148" s="186" t="s">
        <v>189</v>
      </c>
      <c r="G148" s="187" t="s">
        <v>143</v>
      </c>
      <c r="H148" s="188">
        <v>1</v>
      </c>
      <c r="I148" s="189"/>
      <c r="J148" s="190">
        <f t="shared" si="10"/>
        <v>0</v>
      </c>
      <c r="K148" s="191"/>
      <c r="L148" s="192"/>
      <c r="M148" s="193" t="s">
        <v>1</v>
      </c>
      <c r="N148" s="194" t="s">
        <v>40</v>
      </c>
      <c r="O148" s="68"/>
      <c r="P148" s="195">
        <f t="shared" si="11"/>
        <v>0</v>
      </c>
      <c r="Q148" s="195">
        <v>0</v>
      </c>
      <c r="R148" s="195">
        <f t="shared" si="12"/>
        <v>0</v>
      </c>
      <c r="S148" s="195">
        <v>0</v>
      </c>
      <c r="T148" s="196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7" t="s">
        <v>144</v>
      </c>
      <c r="AT148" s="197" t="s">
        <v>140</v>
      </c>
      <c r="AU148" s="197" t="s">
        <v>85</v>
      </c>
      <c r="AY148" s="14" t="s">
        <v>137</v>
      </c>
      <c r="BE148" s="198">
        <f t="shared" si="14"/>
        <v>0</v>
      </c>
      <c r="BF148" s="198">
        <f t="shared" si="15"/>
        <v>0</v>
      </c>
      <c r="BG148" s="198">
        <f t="shared" si="16"/>
        <v>0</v>
      </c>
      <c r="BH148" s="198">
        <f t="shared" si="17"/>
        <v>0</v>
      </c>
      <c r="BI148" s="198">
        <f t="shared" si="18"/>
        <v>0</v>
      </c>
      <c r="BJ148" s="14" t="s">
        <v>83</v>
      </c>
      <c r="BK148" s="198">
        <f t="shared" si="19"/>
        <v>0</v>
      </c>
      <c r="BL148" s="14" t="s">
        <v>145</v>
      </c>
      <c r="BM148" s="197" t="s">
        <v>190</v>
      </c>
    </row>
    <row r="149" spans="1:65" s="2" customFormat="1" ht="16.5" customHeight="1">
      <c r="A149" s="31"/>
      <c r="B149" s="32"/>
      <c r="C149" s="184" t="s">
        <v>161</v>
      </c>
      <c r="D149" s="184" t="s">
        <v>140</v>
      </c>
      <c r="E149" s="185" t="s">
        <v>191</v>
      </c>
      <c r="F149" s="186" t="s">
        <v>192</v>
      </c>
      <c r="G149" s="187" t="s">
        <v>143</v>
      </c>
      <c r="H149" s="188">
        <v>1</v>
      </c>
      <c r="I149" s="189"/>
      <c r="J149" s="190">
        <f t="shared" si="10"/>
        <v>0</v>
      </c>
      <c r="K149" s="191"/>
      <c r="L149" s="192"/>
      <c r="M149" s="193" t="s">
        <v>1</v>
      </c>
      <c r="N149" s="194" t="s">
        <v>40</v>
      </c>
      <c r="O149" s="68"/>
      <c r="P149" s="195">
        <f t="shared" si="11"/>
        <v>0</v>
      </c>
      <c r="Q149" s="195">
        <v>0</v>
      </c>
      <c r="R149" s="195">
        <f t="shared" si="12"/>
        <v>0</v>
      </c>
      <c r="S149" s="195">
        <v>0</v>
      </c>
      <c r="T149" s="196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7" t="s">
        <v>144</v>
      </c>
      <c r="AT149" s="197" t="s">
        <v>140</v>
      </c>
      <c r="AU149" s="197" t="s">
        <v>85</v>
      </c>
      <c r="AY149" s="14" t="s">
        <v>137</v>
      </c>
      <c r="BE149" s="198">
        <f t="shared" si="14"/>
        <v>0</v>
      </c>
      <c r="BF149" s="198">
        <f t="shared" si="15"/>
        <v>0</v>
      </c>
      <c r="BG149" s="198">
        <f t="shared" si="16"/>
        <v>0</v>
      </c>
      <c r="BH149" s="198">
        <f t="shared" si="17"/>
        <v>0</v>
      </c>
      <c r="BI149" s="198">
        <f t="shared" si="18"/>
        <v>0</v>
      </c>
      <c r="BJ149" s="14" t="s">
        <v>83</v>
      </c>
      <c r="BK149" s="198">
        <f t="shared" si="19"/>
        <v>0</v>
      </c>
      <c r="BL149" s="14" t="s">
        <v>145</v>
      </c>
      <c r="BM149" s="197" t="s">
        <v>193</v>
      </c>
    </row>
    <row r="150" spans="1:65" s="2" customFormat="1" ht="16.5" customHeight="1">
      <c r="A150" s="31"/>
      <c r="B150" s="32"/>
      <c r="C150" s="184" t="s">
        <v>8</v>
      </c>
      <c r="D150" s="184" t="s">
        <v>140</v>
      </c>
      <c r="E150" s="185" t="s">
        <v>194</v>
      </c>
      <c r="F150" s="186" t="s">
        <v>195</v>
      </c>
      <c r="G150" s="187" t="s">
        <v>143</v>
      </c>
      <c r="H150" s="188">
        <v>2</v>
      </c>
      <c r="I150" s="189"/>
      <c r="J150" s="190">
        <f t="shared" si="10"/>
        <v>0</v>
      </c>
      <c r="K150" s="191"/>
      <c r="L150" s="192"/>
      <c r="M150" s="193" t="s">
        <v>1</v>
      </c>
      <c r="N150" s="194" t="s">
        <v>40</v>
      </c>
      <c r="O150" s="68"/>
      <c r="P150" s="195">
        <f t="shared" si="11"/>
        <v>0</v>
      </c>
      <c r="Q150" s="195">
        <v>0</v>
      </c>
      <c r="R150" s="195">
        <f t="shared" si="12"/>
        <v>0</v>
      </c>
      <c r="S150" s="195">
        <v>0</v>
      </c>
      <c r="T150" s="196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7" t="s">
        <v>144</v>
      </c>
      <c r="AT150" s="197" t="s">
        <v>140</v>
      </c>
      <c r="AU150" s="197" t="s">
        <v>85</v>
      </c>
      <c r="AY150" s="14" t="s">
        <v>137</v>
      </c>
      <c r="BE150" s="198">
        <f t="shared" si="14"/>
        <v>0</v>
      </c>
      <c r="BF150" s="198">
        <f t="shared" si="15"/>
        <v>0</v>
      </c>
      <c r="BG150" s="198">
        <f t="shared" si="16"/>
        <v>0</v>
      </c>
      <c r="BH150" s="198">
        <f t="shared" si="17"/>
        <v>0</v>
      </c>
      <c r="BI150" s="198">
        <f t="shared" si="18"/>
        <v>0</v>
      </c>
      <c r="BJ150" s="14" t="s">
        <v>83</v>
      </c>
      <c r="BK150" s="198">
        <f t="shared" si="19"/>
        <v>0</v>
      </c>
      <c r="BL150" s="14" t="s">
        <v>145</v>
      </c>
      <c r="BM150" s="197" t="s">
        <v>196</v>
      </c>
    </row>
    <row r="151" spans="1:65" s="2" customFormat="1" ht="16.5" customHeight="1">
      <c r="A151" s="31"/>
      <c r="B151" s="32"/>
      <c r="C151" s="184" t="s">
        <v>165</v>
      </c>
      <c r="D151" s="184" t="s">
        <v>140</v>
      </c>
      <c r="E151" s="185" t="s">
        <v>197</v>
      </c>
      <c r="F151" s="186" t="s">
        <v>198</v>
      </c>
      <c r="G151" s="187" t="s">
        <v>143</v>
      </c>
      <c r="H151" s="188">
        <v>1</v>
      </c>
      <c r="I151" s="189"/>
      <c r="J151" s="190">
        <f t="shared" si="10"/>
        <v>0</v>
      </c>
      <c r="K151" s="191"/>
      <c r="L151" s="192"/>
      <c r="M151" s="193" t="s">
        <v>1</v>
      </c>
      <c r="N151" s="194" t="s">
        <v>40</v>
      </c>
      <c r="O151" s="68"/>
      <c r="P151" s="195">
        <f t="shared" si="11"/>
        <v>0</v>
      </c>
      <c r="Q151" s="195">
        <v>0</v>
      </c>
      <c r="R151" s="195">
        <f t="shared" si="12"/>
        <v>0</v>
      </c>
      <c r="S151" s="195">
        <v>0</v>
      </c>
      <c r="T151" s="196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7" t="s">
        <v>144</v>
      </c>
      <c r="AT151" s="197" t="s">
        <v>140</v>
      </c>
      <c r="AU151" s="197" t="s">
        <v>85</v>
      </c>
      <c r="AY151" s="14" t="s">
        <v>137</v>
      </c>
      <c r="BE151" s="198">
        <f t="shared" si="14"/>
        <v>0</v>
      </c>
      <c r="BF151" s="198">
        <f t="shared" si="15"/>
        <v>0</v>
      </c>
      <c r="BG151" s="198">
        <f t="shared" si="16"/>
        <v>0</v>
      </c>
      <c r="BH151" s="198">
        <f t="shared" si="17"/>
        <v>0</v>
      </c>
      <c r="BI151" s="198">
        <f t="shared" si="18"/>
        <v>0</v>
      </c>
      <c r="BJ151" s="14" t="s">
        <v>83</v>
      </c>
      <c r="BK151" s="198">
        <f t="shared" si="19"/>
        <v>0</v>
      </c>
      <c r="BL151" s="14" t="s">
        <v>145</v>
      </c>
      <c r="BM151" s="197" t="s">
        <v>199</v>
      </c>
    </row>
    <row r="152" spans="1:65" s="2" customFormat="1" ht="16.5" customHeight="1">
      <c r="A152" s="31"/>
      <c r="B152" s="32"/>
      <c r="C152" s="199" t="s">
        <v>200</v>
      </c>
      <c r="D152" s="199" t="s">
        <v>170</v>
      </c>
      <c r="E152" s="200" t="s">
        <v>201</v>
      </c>
      <c r="F152" s="201" t="s">
        <v>202</v>
      </c>
      <c r="G152" s="202" t="s">
        <v>203</v>
      </c>
      <c r="H152" s="203">
        <v>1</v>
      </c>
      <c r="I152" s="204"/>
      <c r="J152" s="205">
        <f t="shared" si="10"/>
        <v>0</v>
      </c>
      <c r="K152" s="206"/>
      <c r="L152" s="36"/>
      <c r="M152" s="207" t="s">
        <v>1</v>
      </c>
      <c r="N152" s="208" t="s">
        <v>40</v>
      </c>
      <c r="O152" s="68"/>
      <c r="P152" s="195">
        <f t="shared" si="11"/>
        <v>0</v>
      </c>
      <c r="Q152" s="195">
        <v>0</v>
      </c>
      <c r="R152" s="195">
        <f t="shared" si="12"/>
        <v>0</v>
      </c>
      <c r="S152" s="195">
        <v>0</v>
      </c>
      <c r="T152" s="196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7" t="s">
        <v>145</v>
      </c>
      <c r="AT152" s="197" t="s">
        <v>170</v>
      </c>
      <c r="AU152" s="197" t="s">
        <v>85</v>
      </c>
      <c r="AY152" s="14" t="s">
        <v>137</v>
      </c>
      <c r="BE152" s="198">
        <f t="shared" si="14"/>
        <v>0</v>
      </c>
      <c r="BF152" s="198">
        <f t="shared" si="15"/>
        <v>0</v>
      </c>
      <c r="BG152" s="198">
        <f t="shared" si="16"/>
        <v>0</v>
      </c>
      <c r="BH152" s="198">
        <f t="shared" si="17"/>
        <v>0</v>
      </c>
      <c r="BI152" s="198">
        <f t="shared" si="18"/>
        <v>0</v>
      </c>
      <c r="BJ152" s="14" t="s">
        <v>83</v>
      </c>
      <c r="BK152" s="198">
        <f t="shared" si="19"/>
        <v>0</v>
      </c>
      <c r="BL152" s="14" t="s">
        <v>145</v>
      </c>
      <c r="BM152" s="197" t="s">
        <v>204</v>
      </c>
    </row>
    <row r="153" spans="1:65" s="2" customFormat="1" ht="16.5" customHeight="1">
      <c r="A153" s="31"/>
      <c r="B153" s="32"/>
      <c r="C153" s="199" t="s">
        <v>168</v>
      </c>
      <c r="D153" s="199" t="s">
        <v>170</v>
      </c>
      <c r="E153" s="200" t="s">
        <v>206</v>
      </c>
      <c r="F153" s="201" t="s">
        <v>207</v>
      </c>
      <c r="G153" s="202" t="s">
        <v>143</v>
      </c>
      <c r="H153" s="203">
        <v>1</v>
      </c>
      <c r="I153" s="204"/>
      <c r="J153" s="205">
        <f t="shared" ref="J153:J159" si="20">ROUND(I153*H153,2)</f>
        <v>0</v>
      </c>
      <c r="K153" s="206"/>
      <c r="L153" s="36"/>
      <c r="M153" s="207" t="s">
        <v>1</v>
      </c>
      <c r="N153" s="208" t="s">
        <v>40</v>
      </c>
      <c r="O153" s="68"/>
      <c r="P153" s="195">
        <f t="shared" ref="P153:P159" si="21">O153*H153</f>
        <v>0</v>
      </c>
      <c r="Q153" s="195">
        <v>0</v>
      </c>
      <c r="R153" s="195">
        <f t="shared" ref="R153:R159" si="22">Q153*H153</f>
        <v>0</v>
      </c>
      <c r="S153" s="195">
        <v>0</v>
      </c>
      <c r="T153" s="196">
        <f t="shared" ref="T153:T159" si="23"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7" t="s">
        <v>145</v>
      </c>
      <c r="AT153" s="197" t="s">
        <v>170</v>
      </c>
      <c r="AU153" s="197" t="s">
        <v>85</v>
      </c>
      <c r="AY153" s="14" t="s">
        <v>137</v>
      </c>
      <c r="BE153" s="198">
        <f t="shared" ref="BE153:BE159" si="24">IF(N153="základní",J153,0)</f>
        <v>0</v>
      </c>
      <c r="BF153" s="198">
        <f t="shared" ref="BF153:BF159" si="25">IF(N153="snížená",J153,0)</f>
        <v>0</v>
      </c>
      <c r="BG153" s="198">
        <f t="shared" ref="BG153:BG159" si="26">IF(N153="zákl. přenesená",J153,0)</f>
        <v>0</v>
      </c>
      <c r="BH153" s="198">
        <f t="shared" ref="BH153:BH159" si="27">IF(N153="sníž. přenesená",J153,0)</f>
        <v>0</v>
      </c>
      <c r="BI153" s="198">
        <f t="shared" ref="BI153:BI159" si="28">IF(N153="nulová",J153,0)</f>
        <v>0</v>
      </c>
      <c r="BJ153" s="14" t="s">
        <v>83</v>
      </c>
      <c r="BK153" s="198">
        <f t="shared" ref="BK153:BK159" si="29">ROUND(I153*H153,2)</f>
        <v>0</v>
      </c>
      <c r="BL153" s="14" t="s">
        <v>145</v>
      </c>
      <c r="BM153" s="197" t="s">
        <v>208</v>
      </c>
    </row>
    <row r="154" spans="1:65" s="2" customFormat="1" ht="16.5" customHeight="1">
      <c r="A154" s="31"/>
      <c r="B154" s="32"/>
      <c r="C154" s="199" t="s">
        <v>209</v>
      </c>
      <c r="D154" s="199" t="s">
        <v>170</v>
      </c>
      <c r="E154" s="200" t="s">
        <v>210</v>
      </c>
      <c r="F154" s="201" t="s">
        <v>211</v>
      </c>
      <c r="G154" s="202" t="s">
        <v>143</v>
      </c>
      <c r="H154" s="203">
        <v>1</v>
      </c>
      <c r="I154" s="204"/>
      <c r="J154" s="205">
        <f t="shared" si="20"/>
        <v>0</v>
      </c>
      <c r="K154" s="206"/>
      <c r="L154" s="36"/>
      <c r="M154" s="207" t="s">
        <v>1</v>
      </c>
      <c r="N154" s="208" t="s">
        <v>40</v>
      </c>
      <c r="O154" s="68"/>
      <c r="P154" s="195">
        <f t="shared" si="21"/>
        <v>0</v>
      </c>
      <c r="Q154" s="195">
        <v>0</v>
      </c>
      <c r="R154" s="195">
        <f t="shared" si="22"/>
        <v>0</v>
      </c>
      <c r="S154" s="195">
        <v>0</v>
      </c>
      <c r="T154" s="196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7" t="s">
        <v>145</v>
      </c>
      <c r="AT154" s="197" t="s">
        <v>170</v>
      </c>
      <c r="AU154" s="197" t="s">
        <v>85</v>
      </c>
      <c r="AY154" s="14" t="s">
        <v>137</v>
      </c>
      <c r="BE154" s="198">
        <f t="shared" si="24"/>
        <v>0</v>
      </c>
      <c r="BF154" s="198">
        <f t="shared" si="25"/>
        <v>0</v>
      </c>
      <c r="BG154" s="198">
        <f t="shared" si="26"/>
        <v>0</v>
      </c>
      <c r="BH154" s="198">
        <f t="shared" si="27"/>
        <v>0</v>
      </c>
      <c r="BI154" s="198">
        <f t="shared" si="28"/>
        <v>0</v>
      </c>
      <c r="BJ154" s="14" t="s">
        <v>83</v>
      </c>
      <c r="BK154" s="198">
        <f t="shared" si="29"/>
        <v>0</v>
      </c>
      <c r="BL154" s="14" t="s">
        <v>145</v>
      </c>
      <c r="BM154" s="197" t="s">
        <v>212</v>
      </c>
    </row>
    <row r="155" spans="1:65" s="2" customFormat="1" ht="16.5" customHeight="1">
      <c r="A155" s="31"/>
      <c r="B155" s="32"/>
      <c r="C155" s="199" t="s">
        <v>174</v>
      </c>
      <c r="D155" s="199" t="s">
        <v>170</v>
      </c>
      <c r="E155" s="200" t="s">
        <v>213</v>
      </c>
      <c r="F155" s="201" t="s">
        <v>214</v>
      </c>
      <c r="G155" s="202" t="s">
        <v>143</v>
      </c>
      <c r="H155" s="203">
        <v>1</v>
      </c>
      <c r="I155" s="204"/>
      <c r="J155" s="205">
        <f t="shared" si="20"/>
        <v>0</v>
      </c>
      <c r="K155" s="206"/>
      <c r="L155" s="36"/>
      <c r="M155" s="207" t="s">
        <v>1</v>
      </c>
      <c r="N155" s="208" t="s">
        <v>40</v>
      </c>
      <c r="O155" s="68"/>
      <c r="P155" s="195">
        <f t="shared" si="21"/>
        <v>0</v>
      </c>
      <c r="Q155" s="195">
        <v>0</v>
      </c>
      <c r="R155" s="195">
        <f t="shared" si="22"/>
        <v>0</v>
      </c>
      <c r="S155" s="195">
        <v>0</v>
      </c>
      <c r="T155" s="196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7" t="s">
        <v>145</v>
      </c>
      <c r="AT155" s="197" t="s">
        <v>170</v>
      </c>
      <c r="AU155" s="197" t="s">
        <v>85</v>
      </c>
      <c r="AY155" s="14" t="s">
        <v>137</v>
      </c>
      <c r="BE155" s="198">
        <f t="shared" si="24"/>
        <v>0</v>
      </c>
      <c r="BF155" s="198">
        <f t="shared" si="25"/>
        <v>0</v>
      </c>
      <c r="BG155" s="198">
        <f t="shared" si="26"/>
        <v>0</v>
      </c>
      <c r="BH155" s="198">
        <f t="shared" si="27"/>
        <v>0</v>
      </c>
      <c r="BI155" s="198">
        <f t="shared" si="28"/>
        <v>0</v>
      </c>
      <c r="BJ155" s="14" t="s">
        <v>83</v>
      </c>
      <c r="BK155" s="198">
        <f t="shared" si="29"/>
        <v>0</v>
      </c>
      <c r="BL155" s="14" t="s">
        <v>145</v>
      </c>
      <c r="BM155" s="197" t="s">
        <v>215</v>
      </c>
    </row>
    <row r="156" spans="1:65" s="2" customFormat="1" ht="16.5" customHeight="1">
      <c r="A156" s="31"/>
      <c r="B156" s="32"/>
      <c r="C156" s="199" t="s">
        <v>7</v>
      </c>
      <c r="D156" s="199" t="s">
        <v>170</v>
      </c>
      <c r="E156" s="200" t="s">
        <v>216</v>
      </c>
      <c r="F156" s="201" t="s">
        <v>217</v>
      </c>
      <c r="G156" s="202" t="s">
        <v>143</v>
      </c>
      <c r="H156" s="203">
        <v>1</v>
      </c>
      <c r="I156" s="204"/>
      <c r="J156" s="205">
        <f t="shared" si="20"/>
        <v>0</v>
      </c>
      <c r="K156" s="206"/>
      <c r="L156" s="36"/>
      <c r="M156" s="207" t="s">
        <v>1</v>
      </c>
      <c r="N156" s="208" t="s">
        <v>40</v>
      </c>
      <c r="O156" s="68"/>
      <c r="P156" s="195">
        <f t="shared" si="21"/>
        <v>0</v>
      </c>
      <c r="Q156" s="195">
        <v>0</v>
      </c>
      <c r="R156" s="195">
        <f t="shared" si="22"/>
        <v>0</v>
      </c>
      <c r="S156" s="195">
        <v>0</v>
      </c>
      <c r="T156" s="196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7" t="s">
        <v>145</v>
      </c>
      <c r="AT156" s="197" t="s">
        <v>170</v>
      </c>
      <c r="AU156" s="197" t="s">
        <v>85</v>
      </c>
      <c r="AY156" s="14" t="s">
        <v>137</v>
      </c>
      <c r="BE156" s="198">
        <f t="shared" si="24"/>
        <v>0</v>
      </c>
      <c r="BF156" s="198">
        <f t="shared" si="25"/>
        <v>0</v>
      </c>
      <c r="BG156" s="198">
        <f t="shared" si="26"/>
        <v>0</v>
      </c>
      <c r="BH156" s="198">
        <f t="shared" si="27"/>
        <v>0</v>
      </c>
      <c r="BI156" s="198">
        <f t="shared" si="28"/>
        <v>0</v>
      </c>
      <c r="BJ156" s="14" t="s">
        <v>83</v>
      </c>
      <c r="BK156" s="198">
        <f t="shared" si="29"/>
        <v>0</v>
      </c>
      <c r="BL156" s="14" t="s">
        <v>145</v>
      </c>
      <c r="BM156" s="197" t="s">
        <v>218</v>
      </c>
    </row>
    <row r="157" spans="1:65" s="2" customFormat="1" ht="16.5" customHeight="1">
      <c r="A157" s="31"/>
      <c r="B157" s="32"/>
      <c r="C157" s="199" t="s">
        <v>178</v>
      </c>
      <c r="D157" s="199" t="s">
        <v>170</v>
      </c>
      <c r="E157" s="200" t="s">
        <v>219</v>
      </c>
      <c r="F157" s="201" t="s">
        <v>220</v>
      </c>
      <c r="G157" s="202" t="s">
        <v>221</v>
      </c>
      <c r="H157" s="203">
        <v>11</v>
      </c>
      <c r="I157" s="204"/>
      <c r="J157" s="205">
        <f t="shared" si="20"/>
        <v>0</v>
      </c>
      <c r="K157" s="206"/>
      <c r="L157" s="36"/>
      <c r="M157" s="207" t="s">
        <v>1</v>
      </c>
      <c r="N157" s="208" t="s">
        <v>40</v>
      </c>
      <c r="O157" s="68"/>
      <c r="P157" s="195">
        <f t="shared" si="21"/>
        <v>0</v>
      </c>
      <c r="Q157" s="195">
        <v>0</v>
      </c>
      <c r="R157" s="195">
        <f t="shared" si="22"/>
        <v>0</v>
      </c>
      <c r="S157" s="195">
        <v>0</v>
      </c>
      <c r="T157" s="196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7" t="s">
        <v>145</v>
      </c>
      <c r="AT157" s="197" t="s">
        <v>170</v>
      </c>
      <c r="AU157" s="197" t="s">
        <v>85</v>
      </c>
      <c r="AY157" s="14" t="s">
        <v>137</v>
      </c>
      <c r="BE157" s="198">
        <f t="shared" si="24"/>
        <v>0</v>
      </c>
      <c r="BF157" s="198">
        <f t="shared" si="25"/>
        <v>0</v>
      </c>
      <c r="BG157" s="198">
        <f t="shared" si="26"/>
        <v>0</v>
      </c>
      <c r="BH157" s="198">
        <f t="shared" si="27"/>
        <v>0</v>
      </c>
      <c r="BI157" s="198">
        <f t="shared" si="28"/>
        <v>0</v>
      </c>
      <c r="BJ157" s="14" t="s">
        <v>83</v>
      </c>
      <c r="BK157" s="198">
        <f t="shared" si="29"/>
        <v>0</v>
      </c>
      <c r="BL157" s="14" t="s">
        <v>145</v>
      </c>
      <c r="BM157" s="197" t="s">
        <v>222</v>
      </c>
    </row>
    <row r="158" spans="1:65" s="2" customFormat="1" ht="16.5" customHeight="1">
      <c r="A158" s="31"/>
      <c r="B158" s="32"/>
      <c r="C158" s="199" t="s">
        <v>223</v>
      </c>
      <c r="D158" s="199" t="s">
        <v>170</v>
      </c>
      <c r="E158" s="200" t="s">
        <v>224</v>
      </c>
      <c r="F158" s="201" t="s">
        <v>225</v>
      </c>
      <c r="G158" s="202" t="s">
        <v>203</v>
      </c>
      <c r="H158" s="203">
        <v>1</v>
      </c>
      <c r="I158" s="204"/>
      <c r="J158" s="205">
        <f t="shared" si="20"/>
        <v>0</v>
      </c>
      <c r="K158" s="206"/>
      <c r="L158" s="36"/>
      <c r="M158" s="207" t="s">
        <v>1</v>
      </c>
      <c r="N158" s="208" t="s">
        <v>40</v>
      </c>
      <c r="O158" s="68"/>
      <c r="P158" s="195">
        <f t="shared" si="21"/>
        <v>0</v>
      </c>
      <c r="Q158" s="195">
        <v>0</v>
      </c>
      <c r="R158" s="195">
        <f t="shared" si="22"/>
        <v>0</v>
      </c>
      <c r="S158" s="195">
        <v>0</v>
      </c>
      <c r="T158" s="196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7" t="s">
        <v>145</v>
      </c>
      <c r="AT158" s="197" t="s">
        <v>170</v>
      </c>
      <c r="AU158" s="197" t="s">
        <v>85</v>
      </c>
      <c r="AY158" s="14" t="s">
        <v>137</v>
      </c>
      <c r="BE158" s="198">
        <f t="shared" si="24"/>
        <v>0</v>
      </c>
      <c r="BF158" s="198">
        <f t="shared" si="25"/>
        <v>0</v>
      </c>
      <c r="BG158" s="198">
        <f t="shared" si="26"/>
        <v>0</v>
      </c>
      <c r="BH158" s="198">
        <f t="shared" si="27"/>
        <v>0</v>
      </c>
      <c r="BI158" s="198">
        <f t="shared" si="28"/>
        <v>0</v>
      </c>
      <c r="BJ158" s="14" t="s">
        <v>83</v>
      </c>
      <c r="BK158" s="198">
        <f t="shared" si="29"/>
        <v>0</v>
      </c>
      <c r="BL158" s="14" t="s">
        <v>145</v>
      </c>
      <c r="BM158" s="197" t="s">
        <v>226</v>
      </c>
    </row>
    <row r="159" spans="1:65" s="2" customFormat="1" ht="16.5" customHeight="1">
      <c r="A159" s="31"/>
      <c r="B159" s="32"/>
      <c r="C159" s="199" t="s">
        <v>182</v>
      </c>
      <c r="D159" s="199" t="s">
        <v>170</v>
      </c>
      <c r="E159" s="200" t="s">
        <v>227</v>
      </c>
      <c r="F159" s="201" t="s">
        <v>228</v>
      </c>
      <c r="G159" s="202" t="s">
        <v>173</v>
      </c>
      <c r="H159" s="203">
        <v>0.14299999999999999</v>
      </c>
      <c r="I159" s="204"/>
      <c r="J159" s="205">
        <f t="shared" si="20"/>
        <v>0</v>
      </c>
      <c r="K159" s="206"/>
      <c r="L159" s="36"/>
      <c r="M159" s="207" t="s">
        <v>1</v>
      </c>
      <c r="N159" s="208" t="s">
        <v>40</v>
      </c>
      <c r="O159" s="68"/>
      <c r="P159" s="195">
        <f t="shared" si="21"/>
        <v>0</v>
      </c>
      <c r="Q159" s="195">
        <v>0</v>
      </c>
      <c r="R159" s="195">
        <f t="shared" si="22"/>
        <v>0</v>
      </c>
      <c r="S159" s="195">
        <v>0</v>
      </c>
      <c r="T159" s="196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7" t="s">
        <v>145</v>
      </c>
      <c r="AT159" s="197" t="s">
        <v>170</v>
      </c>
      <c r="AU159" s="197" t="s">
        <v>85</v>
      </c>
      <c r="AY159" s="14" t="s">
        <v>137</v>
      </c>
      <c r="BE159" s="198">
        <f t="shared" si="24"/>
        <v>0</v>
      </c>
      <c r="BF159" s="198">
        <f t="shared" si="25"/>
        <v>0</v>
      </c>
      <c r="BG159" s="198">
        <f t="shared" si="26"/>
        <v>0</v>
      </c>
      <c r="BH159" s="198">
        <f t="shared" si="27"/>
        <v>0</v>
      </c>
      <c r="BI159" s="198">
        <f t="shared" si="28"/>
        <v>0</v>
      </c>
      <c r="BJ159" s="14" t="s">
        <v>83</v>
      </c>
      <c r="BK159" s="198">
        <f t="shared" si="29"/>
        <v>0</v>
      </c>
      <c r="BL159" s="14" t="s">
        <v>145</v>
      </c>
      <c r="BM159" s="197" t="s">
        <v>229</v>
      </c>
    </row>
    <row r="160" spans="1:65" s="12" customFormat="1" ht="25.9" customHeight="1">
      <c r="B160" s="168"/>
      <c r="C160" s="169"/>
      <c r="D160" s="170" t="s">
        <v>74</v>
      </c>
      <c r="E160" s="171" t="s">
        <v>175</v>
      </c>
      <c r="F160" s="171" t="s">
        <v>231</v>
      </c>
      <c r="G160" s="169"/>
      <c r="H160" s="169"/>
      <c r="I160" s="172"/>
      <c r="J160" s="173">
        <f>SUM(J161)</f>
        <v>0</v>
      </c>
      <c r="K160" s="169"/>
      <c r="L160" s="174"/>
      <c r="M160" s="175"/>
      <c r="N160" s="176"/>
      <c r="O160" s="176"/>
      <c r="P160" s="177">
        <f>P161</f>
        <v>0</v>
      </c>
      <c r="Q160" s="176"/>
      <c r="R160" s="177">
        <f>R161</f>
        <v>0</v>
      </c>
      <c r="S160" s="176"/>
      <c r="T160" s="178">
        <f>T161</f>
        <v>0</v>
      </c>
      <c r="AR160" s="179" t="s">
        <v>85</v>
      </c>
      <c r="AT160" s="180" t="s">
        <v>74</v>
      </c>
      <c r="AU160" s="180" t="s">
        <v>75</v>
      </c>
      <c r="AY160" s="179" t="s">
        <v>137</v>
      </c>
      <c r="BK160" s="181">
        <f>BK161</f>
        <v>0</v>
      </c>
    </row>
    <row r="161" spans="1:65" s="12" customFormat="1" ht="22.9" customHeight="1">
      <c r="B161" s="168"/>
      <c r="C161" s="169"/>
      <c r="D161" s="170" t="s">
        <v>74</v>
      </c>
      <c r="E161" s="182" t="s">
        <v>205</v>
      </c>
      <c r="F161" s="182" t="s">
        <v>233</v>
      </c>
      <c r="G161" s="169"/>
      <c r="H161" s="169"/>
      <c r="I161" s="172"/>
      <c r="J161" s="183">
        <f>BK161</f>
        <v>0</v>
      </c>
      <c r="K161" s="169"/>
      <c r="L161" s="174"/>
      <c r="M161" s="175"/>
      <c r="N161" s="176"/>
      <c r="O161" s="176"/>
      <c r="P161" s="177">
        <f>SUM(P162:P172)</f>
        <v>0</v>
      </c>
      <c r="Q161" s="176"/>
      <c r="R161" s="177">
        <f>SUM(R162:R172)</f>
        <v>0</v>
      </c>
      <c r="S161" s="176"/>
      <c r="T161" s="178">
        <f>SUM(T162:T172)</f>
        <v>0</v>
      </c>
      <c r="AR161" s="179" t="s">
        <v>83</v>
      </c>
      <c r="AT161" s="180" t="s">
        <v>74</v>
      </c>
      <c r="AU161" s="180" t="s">
        <v>83</v>
      </c>
      <c r="AY161" s="179" t="s">
        <v>137</v>
      </c>
      <c r="BK161" s="181">
        <f>SUM(BK162:BK172)</f>
        <v>0</v>
      </c>
    </row>
    <row r="162" spans="1:65" s="2" customFormat="1" ht="21.75" customHeight="1">
      <c r="A162" s="31"/>
      <c r="B162" s="32"/>
      <c r="C162" s="184" t="s">
        <v>234</v>
      </c>
      <c r="D162" s="184" t="s">
        <v>140</v>
      </c>
      <c r="E162" s="185" t="s">
        <v>235</v>
      </c>
      <c r="F162" s="186" t="s">
        <v>236</v>
      </c>
      <c r="G162" s="187" t="s">
        <v>143</v>
      </c>
      <c r="H162" s="188">
        <v>2</v>
      </c>
      <c r="I162" s="189"/>
      <c r="J162" s="190">
        <f t="shared" ref="J162:J171" si="30">ROUND(I162*H162,2)</f>
        <v>0</v>
      </c>
      <c r="K162" s="191"/>
      <c r="L162" s="192"/>
      <c r="M162" s="193" t="s">
        <v>1</v>
      </c>
      <c r="N162" s="194" t="s">
        <v>40</v>
      </c>
      <c r="O162" s="68"/>
      <c r="P162" s="195">
        <f t="shared" ref="P162:P171" si="31">O162*H162</f>
        <v>0</v>
      </c>
      <c r="Q162" s="195">
        <v>0</v>
      </c>
      <c r="R162" s="195">
        <f t="shared" ref="R162:R171" si="32">Q162*H162</f>
        <v>0</v>
      </c>
      <c r="S162" s="195">
        <v>0</v>
      </c>
      <c r="T162" s="196">
        <f t="shared" ref="T162:T171" si="33"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7" t="s">
        <v>144</v>
      </c>
      <c r="AT162" s="197" t="s">
        <v>140</v>
      </c>
      <c r="AU162" s="197" t="s">
        <v>85</v>
      </c>
      <c r="AY162" s="14" t="s">
        <v>137</v>
      </c>
      <c r="BE162" s="198">
        <f t="shared" ref="BE162:BE171" si="34">IF(N162="základní",J162,0)</f>
        <v>0</v>
      </c>
      <c r="BF162" s="198">
        <f t="shared" ref="BF162:BF171" si="35">IF(N162="snížená",J162,0)</f>
        <v>0</v>
      </c>
      <c r="BG162" s="198">
        <f t="shared" ref="BG162:BG171" si="36">IF(N162="zákl. přenesená",J162,0)</f>
        <v>0</v>
      </c>
      <c r="BH162" s="198">
        <f t="shared" ref="BH162:BH171" si="37">IF(N162="sníž. přenesená",J162,0)</f>
        <v>0</v>
      </c>
      <c r="BI162" s="198">
        <f t="shared" ref="BI162:BI171" si="38">IF(N162="nulová",J162,0)</f>
        <v>0</v>
      </c>
      <c r="BJ162" s="14" t="s">
        <v>83</v>
      </c>
      <c r="BK162" s="198">
        <f t="shared" ref="BK162:BK171" si="39">ROUND(I162*H162,2)</f>
        <v>0</v>
      </c>
      <c r="BL162" s="14" t="s">
        <v>145</v>
      </c>
      <c r="BM162" s="197" t="s">
        <v>237</v>
      </c>
    </row>
    <row r="163" spans="1:65" s="2" customFormat="1" ht="21.75" customHeight="1">
      <c r="A163" s="31"/>
      <c r="B163" s="32"/>
      <c r="C163" s="184" t="s">
        <v>186</v>
      </c>
      <c r="D163" s="184" t="s">
        <v>140</v>
      </c>
      <c r="E163" s="185" t="s">
        <v>238</v>
      </c>
      <c r="F163" s="186" t="s">
        <v>239</v>
      </c>
      <c r="G163" s="187" t="s">
        <v>143</v>
      </c>
      <c r="H163" s="188">
        <v>2</v>
      </c>
      <c r="I163" s="189"/>
      <c r="J163" s="190">
        <f t="shared" si="30"/>
        <v>0</v>
      </c>
      <c r="K163" s="191"/>
      <c r="L163" s="192"/>
      <c r="M163" s="193" t="s">
        <v>1</v>
      </c>
      <c r="N163" s="194" t="s">
        <v>40</v>
      </c>
      <c r="O163" s="68"/>
      <c r="P163" s="195">
        <f t="shared" si="31"/>
        <v>0</v>
      </c>
      <c r="Q163" s="195">
        <v>0</v>
      </c>
      <c r="R163" s="195">
        <f t="shared" si="32"/>
        <v>0</v>
      </c>
      <c r="S163" s="195">
        <v>0</v>
      </c>
      <c r="T163" s="196">
        <f t="shared" si="3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7" t="s">
        <v>144</v>
      </c>
      <c r="AT163" s="197" t="s">
        <v>140</v>
      </c>
      <c r="AU163" s="197" t="s">
        <v>85</v>
      </c>
      <c r="AY163" s="14" t="s">
        <v>137</v>
      </c>
      <c r="BE163" s="198">
        <f t="shared" si="34"/>
        <v>0</v>
      </c>
      <c r="BF163" s="198">
        <f t="shared" si="35"/>
        <v>0</v>
      </c>
      <c r="BG163" s="198">
        <f t="shared" si="36"/>
        <v>0</v>
      </c>
      <c r="BH163" s="198">
        <f t="shared" si="37"/>
        <v>0</v>
      </c>
      <c r="BI163" s="198">
        <f t="shared" si="38"/>
        <v>0</v>
      </c>
      <c r="BJ163" s="14" t="s">
        <v>83</v>
      </c>
      <c r="BK163" s="198">
        <f t="shared" si="39"/>
        <v>0</v>
      </c>
      <c r="BL163" s="14" t="s">
        <v>145</v>
      </c>
      <c r="BM163" s="197" t="s">
        <v>240</v>
      </c>
    </row>
    <row r="164" spans="1:65" s="2" customFormat="1" ht="21.75" customHeight="1">
      <c r="A164" s="31"/>
      <c r="B164" s="32"/>
      <c r="C164" s="184" t="s">
        <v>241</v>
      </c>
      <c r="D164" s="184" t="s">
        <v>140</v>
      </c>
      <c r="E164" s="185" t="s">
        <v>242</v>
      </c>
      <c r="F164" s="186" t="s">
        <v>243</v>
      </c>
      <c r="G164" s="187" t="s">
        <v>143</v>
      </c>
      <c r="H164" s="188">
        <v>2</v>
      </c>
      <c r="I164" s="189"/>
      <c r="J164" s="190">
        <f t="shared" si="30"/>
        <v>0</v>
      </c>
      <c r="K164" s="191"/>
      <c r="L164" s="192"/>
      <c r="M164" s="193" t="s">
        <v>1</v>
      </c>
      <c r="N164" s="194" t="s">
        <v>40</v>
      </c>
      <c r="O164" s="68"/>
      <c r="P164" s="195">
        <f t="shared" si="31"/>
        <v>0</v>
      </c>
      <c r="Q164" s="195">
        <v>0</v>
      </c>
      <c r="R164" s="195">
        <f t="shared" si="32"/>
        <v>0</v>
      </c>
      <c r="S164" s="195">
        <v>0</v>
      </c>
      <c r="T164" s="196">
        <f t="shared" si="3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7" t="s">
        <v>144</v>
      </c>
      <c r="AT164" s="197" t="s">
        <v>140</v>
      </c>
      <c r="AU164" s="197" t="s">
        <v>85</v>
      </c>
      <c r="AY164" s="14" t="s">
        <v>137</v>
      </c>
      <c r="BE164" s="198">
        <f t="shared" si="34"/>
        <v>0</v>
      </c>
      <c r="BF164" s="198">
        <f t="shared" si="35"/>
        <v>0</v>
      </c>
      <c r="BG164" s="198">
        <f t="shared" si="36"/>
        <v>0</v>
      </c>
      <c r="BH164" s="198">
        <f t="shared" si="37"/>
        <v>0</v>
      </c>
      <c r="BI164" s="198">
        <f t="shared" si="38"/>
        <v>0</v>
      </c>
      <c r="BJ164" s="14" t="s">
        <v>83</v>
      </c>
      <c r="BK164" s="198">
        <f t="shared" si="39"/>
        <v>0</v>
      </c>
      <c r="BL164" s="14" t="s">
        <v>145</v>
      </c>
      <c r="BM164" s="197" t="s">
        <v>244</v>
      </c>
    </row>
    <row r="165" spans="1:65" s="2" customFormat="1" ht="21.75" customHeight="1">
      <c r="A165" s="31"/>
      <c r="B165" s="32"/>
      <c r="C165" s="184" t="s">
        <v>190</v>
      </c>
      <c r="D165" s="184" t="s">
        <v>140</v>
      </c>
      <c r="E165" s="185" t="s">
        <v>245</v>
      </c>
      <c r="F165" s="186" t="s">
        <v>246</v>
      </c>
      <c r="G165" s="187" t="s">
        <v>143</v>
      </c>
      <c r="H165" s="188">
        <v>6</v>
      </c>
      <c r="I165" s="189"/>
      <c r="J165" s="190">
        <f t="shared" si="30"/>
        <v>0</v>
      </c>
      <c r="K165" s="191"/>
      <c r="L165" s="192"/>
      <c r="M165" s="193" t="s">
        <v>1</v>
      </c>
      <c r="N165" s="194" t="s">
        <v>40</v>
      </c>
      <c r="O165" s="68"/>
      <c r="P165" s="195">
        <f t="shared" si="31"/>
        <v>0</v>
      </c>
      <c r="Q165" s="195">
        <v>0</v>
      </c>
      <c r="R165" s="195">
        <f t="shared" si="32"/>
        <v>0</v>
      </c>
      <c r="S165" s="195">
        <v>0</v>
      </c>
      <c r="T165" s="196">
        <f t="shared" si="3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7" t="s">
        <v>144</v>
      </c>
      <c r="AT165" s="197" t="s">
        <v>140</v>
      </c>
      <c r="AU165" s="197" t="s">
        <v>85</v>
      </c>
      <c r="AY165" s="14" t="s">
        <v>137</v>
      </c>
      <c r="BE165" s="198">
        <f t="shared" si="34"/>
        <v>0</v>
      </c>
      <c r="BF165" s="198">
        <f t="shared" si="35"/>
        <v>0</v>
      </c>
      <c r="BG165" s="198">
        <f t="shared" si="36"/>
        <v>0</v>
      </c>
      <c r="BH165" s="198">
        <f t="shared" si="37"/>
        <v>0</v>
      </c>
      <c r="BI165" s="198">
        <f t="shared" si="38"/>
        <v>0</v>
      </c>
      <c r="BJ165" s="14" t="s">
        <v>83</v>
      </c>
      <c r="BK165" s="198">
        <f t="shared" si="39"/>
        <v>0</v>
      </c>
      <c r="BL165" s="14" t="s">
        <v>145</v>
      </c>
      <c r="BM165" s="197" t="s">
        <v>247</v>
      </c>
    </row>
    <row r="166" spans="1:65" s="2" customFormat="1" ht="21.75" customHeight="1">
      <c r="A166" s="31"/>
      <c r="B166" s="32"/>
      <c r="C166" s="184" t="s">
        <v>248</v>
      </c>
      <c r="D166" s="184" t="s">
        <v>140</v>
      </c>
      <c r="E166" s="185" t="s">
        <v>249</v>
      </c>
      <c r="F166" s="186" t="s">
        <v>250</v>
      </c>
      <c r="G166" s="187" t="s">
        <v>143</v>
      </c>
      <c r="H166" s="188">
        <v>1</v>
      </c>
      <c r="I166" s="189"/>
      <c r="J166" s="190">
        <f t="shared" si="30"/>
        <v>0</v>
      </c>
      <c r="K166" s="191"/>
      <c r="L166" s="192"/>
      <c r="M166" s="193" t="s">
        <v>1</v>
      </c>
      <c r="N166" s="194" t="s">
        <v>40</v>
      </c>
      <c r="O166" s="68"/>
      <c r="P166" s="195">
        <f t="shared" si="31"/>
        <v>0</v>
      </c>
      <c r="Q166" s="195">
        <v>0</v>
      </c>
      <c r="R166" s="195">
        <f t="shared" si="32"/>
        <v>0</v>
      </c>
      <c r="S166" s="195">
        <v>0</v>
      </c>
      <c r="T166" s="196">
        <f t="shared" si="3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7" t="s">
        <v>144</v>
      </c>
      <c r="AT166" s="197" t="s">
        <v>140</v>
      </c>
      <c r="AU166" s="197" t="s">
        <v>85</v>
      </c>
      <c r="AY166" s="14" t="s">
        <v>137</v>
      </c>
      <c r="BE166" s="198">
        <f t="shared" si="34"/>
        <v>0</v>
      </c>
      <c r="BF166" s="198">
        <f t="shared" si="35"/>
        <v>0</v>
      </c>
      <c r="BG166" s="198">
        <f t="shared" si="36"/>
        <v>0</v>
      </c>
      <c r="BH166" s="198">
        <f t="shared" si="37"/>
        <v>0</v>
      </c>
      <c r="BI166" s="198">
        <f t="shared" si="38"/>
        <v>0</v>
      </c>
      <c r="BJ166" s="14" t="s">
        <v>83</v>
      </c>
      <c r="BK166" s="198">
        <f t="shared" si="39"/>
        <v>0</v>
      </c>
      <c r="BL166" s="14" t="s">
        <v>145</v>
      </c>
      <c r="BM166" s="197" t="s">
        <v>251</v>
      </c>
    </row>
    <row r="167" spans="1:65" s="2" customFormat="1" ht="21.75" customHeight="1">
      <c r="A167" s="31"/>
      <c r="B167" s="32"/>
      <c r="C167" s="184" t="s">
        <v>193</v>
      </c>
      <c r="D167" s="184" t="s">
        <v>140</v>
      </c>
      <c r="E167" s="185" t="s">
        <v>252</v>
      </c>
      <c r="F167" s="186" t="s">
        <v>253</v>
      </c>
      <c r="G167" s="187" t="s">
        <v>143</v>
      </c>
      <c r="H167" s="188">
        <v>3</v>
      </c>
      <c r="I167" s="189"/>
      <c r="J167" s="190">
        <f t="shared" si="30"/>
        <v>0</v>
      </c>
      <c r="K167" s="191"/>
      <c r="L167" s="192"/>
      <c r="M167" s="193" t="s">
        <v>1</v>
      </c>
      <c r="N167" s="194" t="s">
        <v>40</v>
      </c>
      <c r="O167" s="68"/>
      <c r="P167" s="195">
        <f t="shared" si="31"/>
        <v>0</v>
      </c>
      <c r="Q167" s="195">
        <v>0</v>
      </c>
      <c r="R167" s="195">
        <f t="shared" si="32"/>
        <v>0</v>
      </c>
      <c r="S167" s="195">
        <v>0</v>
      </c>
      <c r="T167" s="196">
        <f t="shared" si="3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7" t="s">
        <v>144</v>
      </c>
      <c r="AT167" s="197" t="s">
        <v>140</v>
      </c>
      <c r="AU167" s="197" t="s">
        <v>85</v>
      </c>
      <c r="AY167" s="14" t="s">
        <v>137</v>
      </c>
      <c r="BE167" s="198">
        <f t="shared" si="34"/>
        <v>0</v>
      </c>
      <c r="BF167" s="198">
        <f t="shared" si="35"/>
        <v>0</v>
      </c>
      <c r="BG167" s="198">
        <f t="shared" si="36"/>
        <v>0</v>
      </c>
      <c r="BH167" s="198">
        <f t="shared" si="37"/>
        <v>0</v>
      </c>
      <c r="BI167" s="198">
        <f t="shared" si="38"/>
        <v>0</v>
      </c>
      <c r="BJ167" s="14" t="s">
        <v>83</v>
      </c>
      <c r="BK167" s="198">
        <f t="shared" si="39"/>
        <v>0</v>
      </c>
      <c r="BL167" s="14" t="s">
        <v>145</v>
      </c>
      <c r="BM167" s="197" t="s">
        <v>254</v>
      </c>
    </row>
    <row r="168" spans="1:65" s="2" customFormat="1" ht="21.75" customHeight="1">
      <c r="A168" s="31"/>
      <c r="B168" s="32"/>
      <c r="C168" s="184" t="s">
        <v>255</v>
      </c>
      <c r="D168" s="184" t="s">
        <v>140</v>
      </c>
      <c r="E168" s="185" t="s">
        <v>256</v>
      </c>
      <c r="F168" s="186" t="s">
        <v>257</v>
      </c>
      <c r="G168" s="187" t="s">
        <v>143</v>
      </c>
      <c r="H168" s="188">
        <v>3</v>
      </c>
      <c r="I168" s="189"/>
      <c r="J168" s="190">
        <f t="shared" si="30"/>
        <v>0</v>
      </c>
      <c r="K168" s="191"/>
      <c r="L168" s="192"/>
      <c r="M168" s="193" t="s">
        <v>1</v>
      </c>
      <c r="N168" s="194" t="s">
        <v>40</v>
      </c>
      <c r="O168" s="68"/>
      <c r="P168" s="195">
        <f t="shared" si="31"/>
        <v>0</v>
      </c>
      <c r="Q168" s="195">
        <v>0</v>
      </c>
      <c r="R168" s="195">
        <f t="shared" si="32"/>
        <v>0</v>
      </c>
      <c r="S168" s="195">
        <v>0</v>
      </c>
      <c r="T168" s="196">
        <f t="shared" si="3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7" t="s">
        <v>144</v>
      </c>
      <c r="AT168" s="197" t="s">
        <v>140</v>
      </c>
      <c r="AU168" s="197" t="s">
        <v>85</v>
      </c>
      <c r="AY168" s="14" t="s">
        <v>137</v>
      </c>
      <c r="BE168" s="198">
        <f t="shared" si="34"/>
        <v>0</v>
      </c>
      <c r="BF168" s="198">
        <f t="shared" si="35"/>
        <v>0</v>
      </c>
      <c r="BG168" s="198">
        <f t="shared" si="36"/>
        <v>0</v>
      </c>
      <c r="BH168" s="198">
        <f t="shared" si="37"/>
        <v>0</v>
      </c>
      <c r="BI168" s="198">
        <f t="shared" si="38"/>
        <v>0</v>
      </c>
      <c r="BJ168" s="14" t="s">
        <v>83</v>
      </c>
      <c r="BK168" s="198">
        <f t="shared" si="39"/>
        <v>0</v>
      </c>
      <c r="BL168" s="14" t="s">
        <v>145</v>
      </c>
      <c r="BM168" s="197" t="s">
        <v>258</v>
      </c>
    </row>
    <row r="169" spans="1:65" s="2" customFormat="1" ht="21.75" customHeight="1">
      <c r="A169" s="31"/>
      <c r="B169" s="32"/>
      <c r="C169" s="184" t="s">
        <v>196</v>
      </c>
      <c r="D169" s="184" t="s">
        <v>140</v>
      </c>
      <c r="E169" s="185" t="s">
        <v>259</v>
      </c>
      <c r="F169" s="186" t="s">
        <v>260</v>
      </c>
      <c r="G169" s="187" t="s">
        <v>143</v>
      </c>
      <c r="H169" s="188">
        <v>6</v>
      </c>
      <c r="I169" s="189"/>
      <c r="J169" s="190">
        <f t="shared" si="30"/>
        <v>0</v>
      </c>
      <c r="K169" s="191"/>
      <c r="L169" s="192"/>
      <c r="M169" s="193" t="s">
        <v>1</v>
      </c>
      <c r="N169" s="194" t="s">
        <v>40</v>
      </c>
      <c r="O169" s="68"/>
      <c r="P169" s="195">
        <f t="shared" si="31"/>
        <v>0</v>
      </c>
      <c r="Q169" s="195">
        <v>0</v>
      </c>
      <c r="R169" s="195">
        <f t="shared" si="32"/>
        <v>0</v>
      </c>
      <c r="S169" s="195">
        <v>0</v>
      </c>
      <c r="T169" s="196">
        <f t="shared" si="3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7" t="s">
        <v>144</v>
      </c>
      <c r="AT169" s="197" t="s">
        <v>140</v>
      </c>
      <c r="AU169" s="197" t="s">
        <v>85</v>
      </c>
      <c r="AY169" s="14" t="s">
        <v>137</v>
      </c>
      <c r="BE169" s="198">
        <f t="shared" si="34"/>
        <v>0</v>
      </c>
      <c r="BF169" s="198">
        <f t="shared" si="35"/>
        <v>0</v>
      </c>
      <c r="BG169" s="198">
        <f t="shared" si="36"/>
        <v>0</v>
      </c>
      <c r="BH169" s="198">
        <f t="shared" si="37"/>
        <v>0</v>
      </c>
      <c r="BI169" s="198">
        <f t="shared" si="38"/>
        <v>0</v>
      </c>
      <c r="BJ169" s="14" t="s">
        <v>83</v>
      </c>
      <c r="BK169" s="198">
        <f t="shared" si="39"/>
        <v>0</v>
      </c>
      <c r="BL169" s="14" t="s">
        <v>145</v>
      </c>
      <c r="BM169" s="197" t="s">
        <v>261</v>
      </c>
    </row>
    <row r="170" spans="1:65" s="2" customFormat="1" ht="16.5" customHeight="1">
      <c r="A170" s="31"/>
      <c r="B170" s="32"/>
      <c r="C170" s="199" t="s">
        <v>262</v>
      </c>
      <c r="D170" s="199" t="s">
        <v>170</v>
      </c>
      <c r="E170" s="200" t="s">
        <v>263</v>
      </c>
      <c r="F170" s="201" t="s">
        <v>264</v>
      </c>
      <c r="G170" s="202" t="s">
        <v>203</v>
      </c>
      <c r="H170" s="203">
        <v>1</v>
      </c>
      <c r="I170" s="204"/>
      <c r="J170" s="205">
        <f t="shared" si="30"/>
        <v>0</v>
      </c>
      <c r="K170" s="206"/>
      <c r="L170" s="36"/>
      <c r="M170" s="207" t="s">
        <v>1</v>
      </c>
      <c r="N170" s="208" t="s">
        <v>40</v>
      </c>
      <c r="O170" s="68"/>
      <c r="P170" s="195">
        <f t="shared" si="31"/>
        <v>0</v>
      </c>
      <c r="Q170" s="195">
        <v>0</v>
      </c>
      <c r="R170" s="195">
        <f t="shared" si="32"/>
        <v>0</v>
      </c>
      <c r="S170" s="195">
        <v>0</v>
      </c>
      <c r="T170" s="196">
        <f t="shared" si="3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7" t="s">
        <v>145</v>
      </c>
      <c r="AT170" s="197" t="s">
        <v>170</v>
      </c>
      <c r="AU170" s="197" t="s">
        <v>85</v>
      </c>
      <c r="AY170" s="14" t="s">
        <v>137</v>
      </c>
      <c r="BE170" s="198">
        <f t="shared" si="34"/>
        <v>0</v>
      </c>
      <c r="BF170" s="198">
        <f t="shared" si="35"/>
        <v>0</v>
      </c>
      <c r="BG170" s="198">
        <f t="shared" si="36"/>
        <v>0</v>
      </c>
      <c r="BH170" s="198">
        <f t="shared" si="37"/>
        <v>0</v>
      </c>
      <c r="BI170" s="198">
        <f t="shared" si="38"/>
        <v>0</v>
      </c>
      <c r="BJ170" s="14" t="s">
        <v>83</v>
      </c>
      <c r="BK170" s="198">
        <f t="shared" si="39"/>
        <v>0</v>
      </c>
      <c r="BL170" s="14" t="s">
        <v>145</v>
      </c>
      <c r="BM170" s="197" t="s">
        <v>265</v>
      </c>
    </row>
    <row r="171" spans="1:65" s="2" customFormat="1" ht="16.5" customHeight="1">
      <c r="A171" s="31"/>
      <c r="B171" s="32"/>
      <c r="C171" s="199" t="s">
        <v>199</v>
      </c>
      <c r="D171" s="199" t="s">
        <v>170</v>
      </c>
      <c r="E171" s="200" t="s">
        <v>266</v>
      </c>
      <c r="F171" s="201" t="s">
        <v>267</v>
      </c>
      <c r="G171" s="202" t="s">
        <v>203</v>
      </c>
      <c r="H171" s="203">
        <v>1</v>
      </c>
      <c r="I171" s="204"/>
      <c r="J171" s="205">
        <f t="shared" si="30"/>
        <v>0</v>
      </c>
      <c r="K171" s="206"/>
      <c r="L171" s="36"/>
      <c r="M171" s="207" t="s">
        <v>1</v>
      </c>
      <c r="N171" s="208" t="s">
        <v>40</v>
      </c>
      <c r="O171" s="68"/>
      <c r="P171" s="195">
        <f t="shared" si="31"/>
        <v>0</v>
      </c>
      <c r="Q171" s="195">
        <v>0</v>
      </c>
      <c r="R171" s="195">
        <f t="shared" si="32"/>
        <v>0</v>
      </c>
      <c r="S171" s="195">
        <v>0</v>
      </c>
      <c r="T171" s="196">
        <f t="shared" si="3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7" t="s">
        <v>145</v>
      </c>
      <c r="AT171" s="197" t="s">
        <v>170</v>
      </c>
      <c r="AU171" s="197" t="s">
        <v>85</v>
      </c>
      <c r="AY171" s="14" t="s">
        <v>137</v>
      </c>
      <c r="BE171" s="198">
        <f t="shared" si="34"/>
        <v>0</v>
      </c>
      <c r="BF171" s="198">
        <f t="shared" si="35"/>
        <v>0</v>
      </c>
      <c r="BG171" s="198">
        <f t="shared" si="36"/>
        <v>0</v>
      </c>
      <c r="BH171" s="198">
        <f t="shared" si="37"/>
        <v>0</v>
      </c>
      <c r="BI171" s="198">
        <f t="shared" si="38"/>
        <v>0</v>
      </c>
      <c r="BJ171" s="14" t="s">
        <v>83</v>
      </c>
      <c r="BK171" s="198">
        <f t="shared" si="39"/>
        <v>0</v>
      </c>
      <c r="BL171" s="14" t="s">
        <v>145</v>
      </c>
      <c r="BM171" s="197" t="s">
        <v>268</v>
      </c>
    </row>
    <row r="172" spans="1:65" s="2" customFormat="1" ht="19.5">
      <c r="A172" s="31"/>
      <c r="B172" s="32"/>
      <c r="C172" s="33"/>
      <c r="D172" s="209" t="s">
        <v>269</v>
      </c>
      <c r="E172" s="33"/>
      <c r="F172" s="210" t="s">
        <v>270</v>
      </c>
      <c r="G172" s="33"/>
      <c r="H172" s="33"/>
      <c r="I172" s="211"/>
      <c r="J172" s="33"/>
      <c r="K172" s="33"/>
      <c r="L172" s="36"/>
      <c r="M172" s="212"/>
      <c r="N172" s="213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269</v>
      </c>
      <c r="AU172" s="14" t="s">
        <v>85</v>
      </c>
    </row>
    <row r="173" spans="1:65" s="12" customFormat="1" ht="25.9" customHeight="1">
      <c r="B173" s="168"/>
      <c r="C173" s="169"/>
      <c r="D173" s="170" t="s">
        <v>74</v>
      </c>
      <c r="E173" s="171" t="s">
        <v>230</v>
      </c>
      <c r="F173" s="171" t="s">
        <v>272</v>
      </c>
      <c r="G173" s="169"/>
      <c r="H173" s="169"/>
      <c r="I173" s="172"/>
      <c r="J173" s="173">
        <f>SUM(J174)</f>
        <v>0</v>
      </c>
      <c r="K173" s="169"/>
      <c r="L173" s="174"/>
      <c r="M173" s="175"/>
      <c r="N173" s="176"/>
      <c r="O173" s="176"/>
      <c r="P173" s="177">
        <f>P174</f>
        <v>0</v>
      </c>
      <c r="Q173" s="176"/>
      <c r="R173" s="177">
        <f>R174</f>
        <v>0</v>
      </c>
      <c r="S173" s="176"/>
      <c r="T173" s="178">
        <f>T174</f>
        <v>0</v>
      </c>
      <c r="AR173" s="179" t="s">
        <v>83</v>
      </c>
      <c r="AT173" s="180" t="s">
        <v>74</v>
      </c>
      <c r="AU173" s="180" t="s">
        <v>75</v>
      </c>
      <c r="AY173" s="179" t="s">
        <v>137</v>
      </c>
      <c r="BK173" s="181">
        <f>BK174</f>
        <v>0</v>
      </c>
    </row>
    <row r="174" spans="1:65" s="12" customFormat="1" ht="22.9" customHeight="1">
      <c r="B174" s="168"/>
      <c r="C174" s="169"/>
      <c r="D174" s="170" t="s">
        <v>74</v>
      </c>
      <c r="E174" s="182" t="s">
        <v>232</v>
      </c>
      <c r="F174" s="182" t="s">
        <v>274</v>
      </c>
      <c r="G174" s="169"/>
      <c r="H174" s="169"/>
      <c r="I174" s="172"/>
      <c r="J174" s="183">
        <f>BK174</f>
        <v>0</v>
      </c>
      <c r="K174" s="169"/>
      <c r="L174" s="174"/>
      <c r="M174" s="175"/>
      <c r="N174" s="176"/>
      <c r="O174" s="176"/>
      <c r="P174" s="177">
        <f>SUM(P175:P180)</f>
        <v>0</v>
      </c>
      <c r="Q174" s="176"/>
      <c r="R174" s="177">
        <f>SUM(R175:R180)</f>
        <v>0</v>
      </c>
      <c r="S174" s="176"/>
      <c r="T174" s="178">
        <f>SUM(T175:T180)</f>
        <v>0</v>
      </c>
      <c r="AR174" s="179" t="s">
        <v>83</v>
      </c>
      <c r="AT174" s="180" t="s">
        <v>74</v>
      </c>
      <c r="AU174" s="180" t="s">
        <v>83</v>
      </c>
      <c r="AY174" s="179" t="s">
        <v>137</v>
      </c>
      <c r="BK174" s="181">
        <f>SUM(BK175:BK180)</f>
        <v>0</v>
      </c>
    </row>
    <row r="175" spans="1:65" s="2" customFormat="1" ht="16.5" customHeight="1">
      <c r="A175" s="31"/>
      <c r="B175" s="32"/>
      <c r="C175" s="184" t="s">
        <v>275</v>
      </c>
      <c r="D175" s="184" t="s">
        <v>140</v>
      </c>
      <c r="E175" s="185" t="s">
        <v>276</v>
      </c>
      <c r="F175" s="186" t="s">
        <v>277</v>
      </c>
      <c r="G175" s="187" t="s">
        <v>278</v>
      </c>
      <c r="H175" s="188">
        <v>2</v>
      </c>
      <c r="I175" s="189"/>
      <c r="J175" s="190">
        <f t="shared" ref="J175:J180" si="40">ROUND(I175*H175,2)</f>
        <v>0</v>
      </c>
      <c r="K175" s="191"/>
      <c r="L175" s="192"/>
      <c r="M175" s="193" t="s">
        <v>1</v>
      </c>
      <c r="N175" s="194" t="s">
        <v>40</v>
      </c>
      <c r="O175" s="68"/>
      <c r="P175" s="195">
        <f t="shared" ref="P175:P180" si="41">O175*H175</f>
        <v>0</v>
      </c>
      <c r="Q175" s="195">
        <v>0</v>
      </c>
      <c r="R175" s="195">
        <f t="shared" ref="R175:R180" si="42">Q175*H175</f>
        <v>0</v>
      </c>
      <c r="S175" s="195">
        <v>0</v>
      </c>
      <c r="T175" s="196">
        <f t="shared" ref="T175:T180" si="43"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7" t="s">
        <v>144</v>
      </c>
      <c r="AT175" s="197" t="s">
        <v>140</v>
      </c>
      <c r="AU175" s="197" t="s">
        <v>85</v>
      </c>
      <c r="AY175" s="14" t="s">
        <v>137</v>
      </c>
      <c r="BE175" s="198">
        <f t="shared" ref="BE175:BE180" si="44">IF(N175="základní",J175,0)</f>
        <v>0</v>
      </c>
      <c r="BF175" s="198">
        <f t="shared" ref="BF175:BF180" si="45">IF(N175="snížená",J175,0)</f>
        <v>0</v>
      </c>
      <c r="BG175" s="198">
        <f t="shared" ref="BG175:BG180" si="46">IF(N175="zákl. přenesená",J175,0)</f>
        <v>0</v>
      </c>
      <c r="BH175" s="198">
        <f t="shared" ref="BH175:BH180" si="47">IF(N175="sníž. přenesená",J175,0)</f>
        <v>0</v>
      </c>
      <c r="BI175" s="198">
        <f t="shared" ref="BI175:BI180" si="48">IF(N175="nulová",J175,0)</f>
        <v>0</v>
      </c>
      <c r="BJ175" s="14" t="s">
        <v>83</v>
      </c>
      <c r="BK175" s="198">
        <f t="shared" ref="BK175:BK180" si="49">ROUND(I175*H175,2)</f>
        <v>0</v>
      </c>
      <c r="BL175" s="14" t="s">
        <v>145</v>
      </c>
      <c r="BM175" s="197" t="s">
        <v>279</v>
      </c>
    </row>
    <row r="176" spans="1:65" s="2" customFormat="1" ht="16.5" customHeight="1">
      <c r="A176" s="31"/>
      <c r="B176" s="32"/>
      <c r="C176" s="184" t="s">
        <v>204</v>
      </c>
      <c r="D176" s="184" t="s">
        <v>140</v>
      </c>
      <c r="E176" s="185" t="s">
        <v>280</v>
      </c>
      <c r="F176" s="186" t="s">
        <v>281</v>
      </c>
      <c r="G176" s="187" t="s">
        <v>278</v>
      </c>
      <c r="H176" s="188">
        <v>2</v>
      </c>
      <c r="I176" s="189"/>
      <c r="J176" s="190">
        <f t="shared" si="40"/>
        <v>0</v>
      </c>
      <c r="K176" s="191"/>
      <c r="L176" s="192"/>
      <c r="M176" s="193" t="s">
        <v>1</v>
      </c>
      <c r="N176" s="194" t="s">
        <v>40</v>
      </c>
      <c r="O176" s="68"/>
      <c r="P176" s="195">
        <f t="shared" si="41"/>
        <v>0</v>
      </c>
      <c r="Q176" s="195">
        <v>0</v>
      </c>
      <c r="R176" s="195">
        <f t="shared" si="42"/>
        <v>0</v>
      </c>
      <c r="S176" s="195">
        <v>0</v>
      </c>
      <c r="T176" s="196">
        <f t="shared" si="4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7" t="s">
        <v>144</v>
      </c>
      <c r="AT176" s="197" t="s">
        <v>140</v>
      </c>
      <c r="AU176" s="197" t="s">
        <v>85</v>
      </c>
      <c r="AY176" s="14" t="s">
        <v>137</v>
      </c>
      <c r="BE176" s="198">
        <f t="shared" si="44"/>
        <v>0</v>
      </c>
      <c r="BF176" s="198">
        <f t="shared" si="45"/>
        <v>0</v>
      </c>
      <c r="BG176" s="198">
        <f t="shared" si="46"/>
        <v>0</v>
      </c>
      <c r="BH176" s="198">
        <f t="shared" si="47"/>
        <v>0</v>
      </c>
      <c r="BI176" s="198">
        <f t="shared" si="48"/>
        <v>0</v>
      </c>
      <c r="BJ176" s="14" t="s">
        <v>83</v>
      </c>
      <c r="BK176" s="198">
        <f t="shared" si="49"/>
        <v>0</v>
      </c>
      <c r="BL176" s="14" t="s">
        <v>145</v>
      </c>
      <c r="BM176" s="197" t="s">
        <v>282</v>
      </c>
    </row>
    <row r="177" spans="1:65" s="2" customFormat="1" ht="16.5" customHeight="1">
      <c r="A177" s="31"/>
      <c r="B177" s="32"/>
      <c r="C177" s="184" t="s">
        <v>283</v>
      </c>
      <c r="D177" s="184" t="s">
        <v>140</v>
      </c>
      <c r="E177" s="185" t="s">
        <v>284</v>
      </c>
      <c r="F177" s="186" t="s">
        <v>285</v>
      </c>
      <c r="G177" s="187" t="s">
        <v>278</v>
      </c>
      <c r="H177" s="188">
        <v>12</v>
      </c>
      <c r="I177" s="189"/>
      <c r="J177" s="190">
        <f t="shared" si="40"/>
        <v>0</v>
      </c>
      <c r="K177" s="191"/>
      <c r="L177" s="192"/>
      <c r="M177" s="193" t="s">
        <v>1</v>
      </c>
      <c r="N177" s="194" t="s">
        <v>40</v>
      </c>
      <c r="O177" s="68"/>
      <c r="P177" s="195">
        <f t="shared" si="41"/>
        <v>0</v>
      </c>
      <c r="Q177" s="195">
        <v>0</v>
      </c>
      <c r="R177" s="195">
        <f t="shared" si="42"/>
        <v>0</v>
      </c>
      <c r="S177" s="195">
        <v>0</v>
      </c>
      <c r="T177" s="196">
        <f t="shared" si="4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7" t="s">
        <v>144</v>
      </c>
      <c r="AT177" s="197" t="s">
        <v>140</v>
      </c>
      <c r="AU177" s="197" t="s">
        <v>85</v>
      </c>
      <c r="AY177" s="14" t="s">
        <v>137</v>
      </c>
      <c r="BE177" s="198">
        <f t="shared" si="44"/>
        <v>0</v>
      </c>
      <c r="BF177" s="198">
        <f t="shared" si="45"/>
        <v>0</v>
      </c>
      <c r="BG177" s="198">
        <f t="shared" si="46"/>
        <v>0</v>
      </c>
      <c r="BH177" s="198">
        <f t="shared" si="47"/>
        <v>0</v>
      </c>
      <c r="BI177" s="198">
        <f t="shared" si="48"/>
        <v>0</v>
      </c>
      <c r="BJ177" s="14" t="s">
        <v>83</v>
      </c>
      <c r="BK177" s="198">
        <f t="shared" si="49"/>
        <v>0</v>
      </c>
      <c r="BL177" s="14" t="s">
        <v>145</v>
      </c>
      <c r="BM177" s="197" t="s">
        <v>286</v>
      </c>
    </row>
    <row r="178" spans="1:65" s="2" customFormat="1" ht="16.5" customHeight="1">
      <c r="A178" s="31"/>
      <c r="B178" s="32"/>
      <c r="C178" s="184" t="s">
        <v>208</v>
      </c>
      <c r="D178" s="184" t="s">
        <v>140</v>
      </c>
      <c r="E178" s="185" t="s">
        <v>287</v>
      </c>
      <c r="F178" s="186" t="s">
        <v>288</v>
      </c>
      <c r="G178" s="187" t="s">
        <v>278</v>
      </c>
      <c r="H178" s="188">
        <v>16</v>
      </c>
      <c r="I178" s="189"/>
      <c r="J178" s="190">
        <f t="shared" si="40"/>
        <v>0</v>
      </c>
      <c r="K178" s="191"/>
      <c r="L178" s="192"/>
      <c r="M178" s="193" t="s">
        <v>1</v>
      </c>
      <c r="N178" s="194" t="s">
        <v>40</v>
      </c>
      <c r="O178" s="68"/>
      <c r="P178" s="195">
        <f t="shared" si="41"/>
        <v>0</v>
      </c>
      <c r="Q178" s="195">
        <v>0</v>
      </c>
      <c r="R178" s="195">
        <f t="shared" si="42"/>
        <v>0</v>
      </c>
      <c r="S178" s="195">
        <v>0</v>
      </c>
      <c r="T178" s="196">
        <f t="shared" si="4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7" t="s">
        <v>144</v>
      </c>
      <c r="AT178" s="197" t="s">
        <v>140</v>
      </c>
      <c r="AU178" s="197" t="s">
        <v>85</v>
      </c>
      <c r="AY178" s="14" t="s">
        <v>137</v>
      </c>
      <c r="BE178" s="198">
        <f t="shared" si="44"/>
        <v>0</v>
      </c>
      <c r="BF178" s="198">
        <f t="shared" si="45"/>
        <v>0</v>
      </c>
      <c r="BG178" s="198">
        <f t="shared" si="46"/>
        <v>0</v>
      </c>
      <c r="BH178" s="198">
        <f t="shared" si="47"/>
        <v>0</v>
      </c>
      <c r="BI178" s="198">
        <f t="shared" si="48"/>
        <v>0</v>
      </c>
      <c r="BJ178" s="14" t="s">
        <v>83</v>
      </c>
      <c r="BK178" s="198">
        <f t="shared" si="49"/>
        <v>0</v>
      </c>
      <c r="BL178" s="14" t="s">
        <v>145</v>
      </c>
      <c r="BM178" s="197" t="s">
        <v>289</v>
      </c>
    </row>
    <row r="179" spans="1:65" s="2" customFormat="1" ht="16.5" customHeight="1">
      <c r="A179" s="31"/>
      <c r="B179" s="32"/>
      <c r="C179" s="199" t="s">
        <v>290</v>
      </c>
      <c r="D179" s="199" t="s">
        <v>170</v>
      </c>
      <c r="E179" s="200" t="s">
        <v>291</v>
      </c>
      <c r="F179" s="201" t="s">
        <v>292</v>
      </c>
      <c r="G179" s="202" t="s">
        <v>173</v>
      </c>
      <c r="H179" s="203">
        <v>5.0999999999999997E-2</v>
      </c>
      <c r="I179" s="204"/>
      <c r="J179" s="205">
        <f t="shared" si="40"/>
        <v>0</v>
      </c>
      <c r="K179" s="206"/>
      <c r="L179" s="36"/>
      <c r="M179" s="207" t="s">
        <v>1</v>
      </c>
      <c r="N179" s="208" t="s">
        <v>40</v>
      </c>
      <c r="O179" s="68"/>
      <c r="P179" s="195">
        <f t="shared" si="41"/>
        <v>0</v>
      </c>
      <c r="Q179" s="195">
        <v>0</v>
      </c>
      <c r="R179" s="195">
        <f t="shared" si="42"/>
        <v>0</v>
      </c>
      <c r="S179" s="195">
        <v>0</v>
      </c>
      <c r="T179" s="196">
        <f t="shared" si="4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7" t="s">
        <v>145</v>
      </c>
      <c r="AT179" s="197" t="s">
        <v>170</v>
      </c>
      <c r="AU179" s="197" t="s">
        <v>85</v>
      </c>
      <c r="AY179" s="14" t="s">
        <v>137</v>
      </c>
      <c r="BE179" s="198">
        <f t="shared" si="44"/>
        <v>0</v>
      </c>
      <c r="BF179" s="198">
        <f t="shared" si="45"/>
        <v>0</v>
      </c>
      <c r="BG179" s="198">
        <f t="shared" si="46"/>
        <v>0</v>
      </c>
      <c r="BH179" s="198">
        <f t="shared" si="47"/>
        <v>0</v>
      </c>
      <c r="BI179" s="198">
        <f t="shared" si="48"/>
        <v>0</v>
      </c>
      <c r="BJ179" s="14" t="s">
        <v>83</v>
      </c>
      <c r="BK179" s="198">
        <f t="shared" si="49"/>
        <v>0</v>
      </c>
      <c r="BL179" s="14" t="s">
        <v>145</v>
      </c>
      <c r="BM179" s="197" t="s">
        <v>293</v>
      </c>
    </row>
    <row r="180" spans="1:65" s="2" customFormat="1" ht="16.5" customHeight="1">
      <c r="A180" s="31"/>
      <c r="B180" s="32"/>
      <c r="C180" s="184" t="s">
        <v>212</v>
      </c>
      <c r="D180" s="184" t="s">
        <v>140</v>
      </c>
      <c r="E180" s="185" t="s">
        <v>294</v>
      </c>
      <c r="F180" s="186" t="s">
        <v>295</v>
      </c>
      <c r="G180" s="187" t="s">
        <v>278</v>
      </c>
      <c r="H180" s="188">
        <v>32</v>
      </c>
      <c r="I180" s="189"/>
      <c r="J180" s="190">
        <f t="shared" si="40"/>
        <v>0</v>
      </c>
      <c r="K180" s="191"/>
      <c r="L180" s="192"/>
      <c r="M180" s="193" t="s">
        <v>1</v>
      </c>
      <c r="N180" s="194" t="s">
        <v>40</v>
      </c>
      <c r="O180" s="68"/>
      <c r="P180" s="195">
        <f t="shared" si="41"/>
        <v>0</v>
      </c>
      <c r="Q180" s="195">
        <v>0</v>
      </c>
      <c r="R180" s="195">
        <f t="shared" si="42"/>
        <v>0</v>
      </c>
      <c r="S180" s="195">
        <v>0</v>
      </c>
      <c r="T180" s="196">
        <f t="shared" si="4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7" t="s">
        <v>144</v>
      </c>
      <c r="AT180" s="197" t="s">
        <v>140</v>
      </c>
      <c r="AU180" s="197" t="s">
        <v>85</v>
      </c>
      <c r="AY180" s="14" t="s">
        <v>137</v>
      </c>
      <c r="BE180" s="198">
        <f t="shared" si="44"/>
        <v>0</v>
      </c>
      <c r="BF180" s="198">
        <f t="shared" si="45"/>
        <v>0</v>
      </c>
      <c r="BG180" s="198">
        <f t="shared" si="46"/>
        <v>0</v>
      </c>
      <c r="BH180" s="198">
        <f t="shared" si="47"/>
        <v>0</v>
      </c>
      <c r="BI180" s="198">
        <f t="shared" si="48"/>
        <v>0</v>
      </c>
      <c r="BJ180" s="14" t="s">
        <v>83</v>
      </c>
      <c r="BK180" s="198">
        <f t="shared" si="49"/>
        <v>0</v>
      </c>
      <c r="BL180" s="14" t="s">
        <v>145</v>
      </c>
      <c r="BM180" s="197" t="s">
        <v>296</v>
      </c>
    </row>
    <row r="181" spans="1:65" s="12" customFormat="1" ht="25.9" customHeight="1">
      <c r="B181" s="168"/>
      <c r="C181" s="169"/>
      <c r="D181" s="170" t="s">
        <v>74</v>
      </c>
      <c r="E181" s="171" t="s">
        <v>271</v>
      </c>
      <c r="F181" s="171" t="s">
        <v>298</v>
      </c>
      <c r="G181" s="169"/>
      <c r="H181" s="169"/>
      <c r="I181" s="172"/>
      <c r="J181" s="173">
        <f>BK181</f>
        <v>0</v>
      </c>
      <c r="K181" s="169"/>
      <c r="L181" s="174"/>
      <c r="M181" s="175"/>
      <c r="N181" s="176"/>
      <c r="O181" s="176"/>
      <c r="P181" s="177">
        <f>SUM(P182:P188)</f>
        <v>0</v>
      </c>
      <c r="Q181" s="176"/>
      <c r="R181" s="177">
        <f>SUM(R182:R188)</f>
        <v>0</v>
      </c>
      <c r="S181" s="176"/>
      <c r="T181" s="178">
        <f>SUM(T182:T188)</f>
        <v>0</v>
      </c>
      <c r="AR181" s="179" t="s">
        <v>83</v>
      </c>
      <c r="AT181" s="180" t="s">
        <v>74</v>
      </c>
      <c r="AU181" s="180" t="s">
        <v>75</v>
      </c>
      <c r="AY181" s="179" t="s">
        <v>137</v>
      </c>
      <c r="BK181" s="181">
        <f>SUM(BK182:BK188)</f>
        <v>0</v>
      </c>
    </row>
    <row r="182" spans="1:65" s="2" customFormat="1" ht="16.5" customHeight="1">
      <c r="A182" s="31"/>
      <c r="B182" s="32"/>
      <c r="C182" s="199" t="s">
        <v>299</v>
      </c>
      <c r="D182" s="199" t="s">
        <v>170</v>
      </c>
      <c r="E182" s="200" t="s">
        <v>300</v>
      </c>
      <c r="F182" s="201" t="s">
        <v>301</v>
      </c>
      <c r="G182" s="202" t="s">
        <v>143</v>
      </c>
      <c r="H182" s="203">
        <v>2</v>
      </c>
      <c r="I182" s="204"/>
      <c r="J182" s="205">
        <f t="shared" ref="J182:J188" si="50">ROUND(I182*H182,2)</f>
        <v>0</v>
      </c>
      <c r="K182" s="206"/>
      <c r="L182" s="36"/>
      <c r="M182" s="207" t="s">
        <v>1</v>
      </c>
      <c r="N182" s="208" t="s">
        <v>40</v>
      </c>
      <c r="O182" s="68"/>
      <c r="P182" s="195">
        <f t="shared" ref="P182:P188" si="51">O182*H182</f>
        <v>0</v>
      </c>
      <c r="Q182" s="195">
        <v>0</v>
      </c>
      <c r="R182" s="195">
        <f t="shared" ref="R182:R188" si="52">Q182*H182</f>
        <v>0</v>
      </c>
      <c r="S182" s="195">
        <v>0</v>
      </c>
      <c r="T182" s="196">
        <f t="shared" ref="T182:T188" si="53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7" t="s">
        <v>145</v>
      </c>
      <c r="AT182" s="197" t="s">
        <v>170</v>
      </c>
      <c r="AU182" s="197" t="s">
        <v>83</v>
      </c>
      <c r="AY182" s="14" t="s">
        <v>137</v>
      </c>
      <c r="BE182" s="198">
        <f t="shared" ref="BE182:BE188" si="54">IF(N182="základní",J182,0)</f>
        <v>0</v>
      </c>
      <c r="BF182" s="198">
        <f t="shared" ref="BF182:BF188" si="55">IF(N182="snížená",J182,0)</f>
        <v>0</v>
      </c>
      <c r="BG182" s="198">
        <f t="shared" ref="BG182:BG188" si="56">IF(N182="zákl. přenesená",J182,0)</f>
        <v>0</v>
      </c>
      <c r="BH182" s="198">
        <f t="shared" ref="BH182:BH188" si="57">IF(N182="sníž. přenesená",J182,0)</f>
        <v>0</v>
      </c>
      <c r="BI182" s="198">
        <f t="shared" ref="BI182:BI188" si="58">IF(N182="nulová",J182,0)</f>
        <v>0</v>
      </c>
      <c r="BJ182" s="14" t="s">
        <v>83</v>
      </c>
      <c r="BK182" s="198">
        <f t="shared" ref="BK182:BK188" si="59">ROUND(I182*H182,2)</f>
        <v>0</v>
      </c>
      <c r="BL182" s="14" t="s">
        <v>145</v>
      </c>
      <c r="BM182" s="197" t="s">
        <v>302</v>
      </c>
    </row>
    <row r="183" spans="1:65" s="2" customFormat="1" ht="16.5" customHeight="1">
      <c r="A183" s="31"/>
      <c r="B183" s="32"/>
      <c r="C183" s="199" t="s">
        <v>215</v>
      </c>
      <c r="D183" s="199" t="s">
        <v>170</v>
      </c>
      <c r="E183" s="200" t="s">
        <v>303</v>
      </c>
      <c r="F183" s="201" t="s">
        <v>304</v>
      </c>
      <c r="G183" s="202" t="s">
        <v>143</v>
      </c>
      <c r="H183" s="203">
        <v>10</v>
      </c>
      <c r="I183" s="204"/>
      <c r="J183" s="205">
        <f t="shared" si="50"/>
        <v>0</v>
      </c>
      <c r="K183" s="206"/>
      <c r="L183" s="36"/>
      <c r="M183" s="207" t="s">
        <v>1</v>
      </c>
      <c r="N183" s="208" t="s">
        <v>40</v>
      </c>
      <c r="O183" s="68"/>
      <c r="P183" s="195">
        <f t="shared" si="51"/>
        <v>0</v>
      </c>
      <c r="Q183" s="195">
        <v>0</v>
      </c>
      <c r="R183" s="195">
        <f t="shared" si="52"/>
        <v>0</v>
      </c>
      <c r="S183" s="195">
        <v>0</v>
      </c>
      <c r="T183" s="196">
        <f t="shared" si="5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7" t="s">
        <v>145</v>
      </c>
      <c r="AT183" s="197" t="s">
        <v>170</v>
      </c>
      <c r="AU183" s="197" t="s">
        <v>83</v>
      </c>
      <c r="AY183" s="14" t="s">
        <v>137</v>
      </c>
      <c r="BE183" s="198">
        <f t="shared" si="54"/>
        <v>0</v>
      </c>
      <c r="BF183" s="198">
        <f t="shared" si="55"/>
        <v>0</v>
      </c>
      <c r="BG183" s="198">
        <f t="shared" si="56"/>
        <v>0</v>
      </c>
      <c r="BH183" s="198">
        <f t="shared" si="57"/>
        <v>0</v>
      </c>
      <c r="BI183" s="198">
        <f t="shared" si="58"/>
        <v>0</v>
      </c>
      <c r="BJ183" s="14" t="s">
        <v>83</v>
      </c>
      <c r="BK183" s="198">
        <f t="shared" si="59"/>
        <v>0</v>
      </c>
      <c r="BL183" s="14" t="s">
        <v>145</v>
      </c>
      <c r="BM183" s="197" t="s">
        <v>305</v>
      </c>
    </row>
    <row r="184" spans="1:65" s="2" customFormat="1" ht="16.5" customHeight="1">
      <c r="A184" s="31"/>
      <c r="B184" s="32"/>
      <c r="C184" s="199" t="s">
        <v>306</v>
      </c>
      <c r="D184" s="199" t="s">
        <v>170</v>
      </c>
      <c r="E184" s="200" t="s">
        <v>307</v>
      </c>
      <c r="F184" s="201" t="s">
        <v>308</v>
      </c>
      <c r="G184" s="202" t="s">
        <v>143</v>
      </c>
      <c r="H184" s="203">
        <v>4</v>
      </c>
      <c r="I184" s="204"/>
      <c r="J184" s="205">
        <f t="shared" si="50"/>
        <v>0</v>
      </c>
      <c r="K184" s="206"/>
      <c r="L184" s="36"/>
      <c r="M184" s="207" t="s">
        <v>1</v>
      </c>
      <c r="N184" s="208" t="s">
        <v>40</v>
      </c>
      <c r="O184" s="68"/>
      <c r="P184" s="195">
        <f t="shared" si="51"/>
        <v>0</v>
      </c>
      <c r="Q184" s="195">
        <v>0</v>
      </c>
      <c r="R184" s="195">
        <f t="shared" si="52"/>
        <v>0</v>
      </c>
      <c r="S184" s="195">
        <v>0</v>
      </c>
      <c r="T184" s="196">
        <f t="shared" si="5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7" t="s">
        <v>145</v>
      </c>
      <c r="AT184" s="197" t="s">
        <v>170</v>
      </c>
      <c r="AU184" s="197" t="s">
        <v>83</v>
      </c>
      <c r="AY184" s="14" t="s">
        <v>137</v>
      </c>
      <c r="BE184" s="198">
        <f t="shared" si="54"/>
        <v>0</v>
      </c>
      <c r="BF184" s="198">
        <f t="shared" si="55"/>
        <v>0</v>
      </c>
      <c r="BG184" s="198">
        <f t="shared" si="56"/>
        <v>0</v>
      </c>
      <c r="BH184" s="198">
        <f t="shared" si="57"/>
        <v>0</v>
      </c>
      <c r="BI184" s="198">
        <f t="shared" si="58"/>
        <v>0</v>
      </c>
      <c r="BJ184" s="14" t="s">
        <v>83</v>
      </c>
      <c r="BK184" s="198">
        <f t="shared" si="59"/>
        <v>0</v>
      </c>
      <c r="BL184" s="14" t="s">
        <v>145</v>
      </c>
      <c r="BM184" s="197" t="s">
        <v>309</v>
      </c>
    </row>
    <row r="185" spans="1:65" s="2" customFormat="1" ht="16.5" customHeight="1">
      <c r="A185" s="31"/>
      <c r="B185" s="32"/>
      <c r="C185" s="199" t="s">
        <v>218</v>
      </c>
      <c r="D185" s="199" t="s">
        <v>170</v>
      </c>
      <c r="E185" s="200" t="s">
        <v>310</v>
      </c>
      <c r="F185" s="201" t="s">
        <v>311</v>
      </c>
      <c r="G185" s="202" t="s">
        <v>143</v>
      </c>
      <c r="H185" s="203">
        <v>4</v>
      </c>
      <c r="I185" s="204"/>
      <c r="J185" s="205">
        <f t="shared" si="50"/>
        <v>0</v>
      </c>
      <c r="K185" s="206"/>
      <c r="L185" s="36"/>
      <c r="M185" s="207" t="s">
        <v>1</v>
      </c>
      <c r="N185" s="208" t="s">
        <v>40</v>
      </c>
      <c r="O185" s="68"/>
      <c r="P185" s="195">
        <f t="shared" si="51"/>
        <v>0</v>
      </c>
      <c r="Q185" s="195">
        <v>0</v>
      </c>
      <c r="R185" s="195">
        <f t="shared" si="52"/>
        <v>0</v>
      </c>
      <c r="S185" s="195">
        <v>0</v>
      </c>
      <c r="T185" s="196">
        <f t="shared" si="5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7" t="s">
        <v>145</v>
      </c>
      <c r="AT185" s="197" t="s">
        <v>170</v>
      </c>
      <c r="AU185" s="197" t="s">
        <v>83</v>
      </c>
      <c r="AY185" s="14" t="s">
        <v>137</v>
      </c>
      <c r="BE185" s="198">
        <f t="shared" si="54"/>
        <v>0</v>
      </c>
      <c r="BF185" s="198">
        <f t="shared" si="55"/>
        <v>0</v>
      </c>
      <c r="BG185" s="198">
        <f t="shared" si="56"/>
        <v>0</v>
      </c>
      <c r="BH185" s="198">
        <f t="shared" si="57"/>
        <v>0</v>
      </c>
      <c r="BI185" s="198">
        <f t="shared" si="58"/>
        <v>0</v>
      </c>
      <c r="BJ185" s="14" t="s">
        <v>83</v>
      </c>
      <c r="BK185" s="198">
        <f t="shared" si="59"/>
        <v>0</v>
      </c>
      <c r="BL185" s="14" t="s">
        <v>145</v>
      </c>
      <c r="BM185" s="197" t="s">
        <v>312</v>
      </c>
    </row>
    <row r="186" spans="1:65" s="2" customFormat="1" ht="16.5" customHeight="1">
      <c r="A186" s="31"/>
      <c r="B186" s="32"/>
      <c r="C186" s="199" t="s">
        <v>313</v>
      </c>
      <c r="D186" s="199" t="s">
        <v>170</v>
      </c>
      <c r="E186" s="200" t="s">
        <v>314</v>
      </c>
      <c r="F186" s="201" t="s">
        <v>315</v>
      </c>
      <c r="G186" s="202" t="s">
        <v>143</v>
      </c>
      <c r="H186" s="203">
        <v>2</v>
      </c>
      <c r="I186" s="204"/>
      <c r="J186" s="205">
        <f t="shared" si="50"/>
        <v>0</v>
      </c>
      <c r="K186" s="206"/>
      <c r="L186" s="36"/>
      <c r="M186" s="207" t="s">
        <v>1</v>
      </c>
      <c r="N186" s="208" t="s">
        <v>40</v>
      </c>
      <c r="O186" s="68"/>
      <c r="P186" s="195">
        <f t="shared" si="51"/>
        <v>0</v>
      </c>
      <c r="Q186" s="195">
        <v>0</v>
      </c>
      <c r="R186" s="195">
        <f t="shared" si="52"/>
        <v>0</v>
      </c>
      <c r="S186" s="195">
        <v>0</v>
      </c>
      <c r="T186" s="196">
        <f t="shared" si="5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7" t="s">
        <v>145</v>
      </c>
      <c r="AT186" s="197" t="s">
        <v>170</v>
      </c>
      <c r="AU186" s="197" t="s">
        <v>83</v>
      </c>
      <c r="AY186" s="14" t="s">
        <v>137</v>
      </c>
      <c r="BE186" s="198">
        <f t="shared" si="54"/>
        <v>0</v>
      </c>
      <c r="BF186" s="198">
        <f t="shared" si="55"/>
        <v>0</v>
      </c>
      <c r="BG186" s="198">
        <f t="shared" si="56"/>
        <v>0</v>
      </c>
      <c r="BH186" s="198">
        <f t="shared" si="57"/>
        <v>0</v>
      </c>
      <c r="BI186" s="198">
        <f t="shared" si="58"/>
        <v>0</v>
      </c>
      <c r="BJ186" s="14" t="s">
        <v>83</v>
      </c>
      <c r="BK186" s="198">
        <f t="shared" si="59"/>
        <v>0</v>
      </c>
      <c r="BL186" s="14" t="s">
        <v>145</v>
      </c>
      <c r="BM186" s="197" t="s">
        <v>316</v>
      </c>
    </row>
    <row r="187" spans="1:65" s="2" customFormat="1" ht="16.5" customHeight="1">
      <c r="A187" s="31"/>
      <c r="B187" s="32"/>
      <c r="C187" s="199" t="s">
        <v>222</v>
      </c>
      <c r="D187" s="199" t="s">
        <v>170</v>
      </c>
      <c r="E187" s="200" t="s">
        <v>317</v>
      </c>
      <c r="F187" s="201" t="s">
        <v>318</v>
      </c>
      <c r="G187" s="202" t="s">
        <v>203</v>
      </c>
      <c r="H187" s="203">
        <v>1</v>
      </c>
      <c r="I187" s="204"/>
      <c r="J187" s="205">
        <f t="shared" si="50"/>
        <v>0</v>
      </c>
      <c r="K187" s="206"/>
      <c r="L187" s="36"/>
      <c r="M187" s="207" t="s">
        <v>1</v>
      </c>
      <c r="N187" s="208" t="s">
        <v>40</v>
      </c>
      <c r="O187" s="68"/>
      <c r="P187" s="195">
        <f t="shared" si="51"/>
        <v>0</v>
      </c>
      <c r="Q187" s="195">
        <v>0</v>
      </c>
      <c r="R187" s="195">
        <f t="shared" si="52"/>
        <v>0</v>
      </c>
      <c r="S187" s="195">
        <v>0</v>
      </c>
      <c r="T187" s="196">
        <f t="shared" si="5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7" t="s">
        <v>145</v>
      </c>
      <c r="AT187" s="197" t="s">
        <v>170</v>
      </c>
      <c r="AU187" s="197" t="s">
        <v>83</v>
      </c>
      <c r="AY187" s="14" t="s">
        <v>137</v>
      </c>
      <c r="BE187" s="198">
        <f t="shared" si="54"/>
        <v>0</v>
      </c>
      <c r="BF187" s="198">
        <f t="shared" si="55"/>
        <v>0</v>
      </c>
      <c r="BG187" s="198">
        <f t="shared" si="56"/>
        <v>0</v>
      </c>
      <c r="BH187" s="198">
        <f t="shared" si="57"/>
        <v>0</v>
      </c>
      <c r="BI187" s="198">
        <f t="shared" si="58"/>
        <v>0</v>
      </c>
      <c r="BJ187" s="14" t="s">
        <v>83</v>
      </c>
      <c r="BK187" s="198">
        <f t="shared" si="59"/>
        <v>0</v>
      </c>
      <c r="BL187" s="14" t="s">
        <v>145</v>
      </c>
      <c r="BM187" s="197" t="s">
        <v>319</v>
      </c>
    </row>
    <row r="188" spans="1:65" s="2" customFormat="1" ht="16.5" customHeight="1">
      <c r="A188" s="31"/>
      <c r="B188" s="32"/>
      <c r="C188" s="199" t="s">
        <v>320</v>
      </c>
      <c r="D188" s="199" t="s">
        <v>170</v>
      </c>
      <c r="E188" s="200" t="s">
        <v>321</v>
      </c>
      <c r="F188" s="201" t="s">
        <v>322</v>
      </c>
      <c r="G188" s="202" t="s">
        <v>173</v>
      </c>
      <c r="H188" s="203">
        <v>1.7000000000000001E-2</v>
      </c>
      <c r="I188" s="204"/>
      <c r="J188" s="205">
        <f t="shared" si="50"/>
        <v>0</v>
      </c>
      <c r="K188" s="206"/>
      <c r="L188" s="36"/>
      <c r="M188" s="207" t="s">
        <v>1</v>
      </c>
      <c r="N188" s="208" t="s">
        <v>40</v>
      </c>
      <c r="O188" s="68"/>
      <c r="P188" s="195">
        <f t="shared" si="51"/>
        <v>0</v>
      </c>
      <c r="Q188" s="195">
        <v>0</v>
      </c>
      <c r="R188" s="195">
        <f t="shared" si="52"/>
        <v>0</v>
      </c>
      <c r="S188" s="195">
        <v>0</v>
      </c>
      <c r="T188" s="196">
        <f t="shared" si="5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7" t="s">
        <v>145</v>
      </c>
      <c r="AT188" s="197" t="s">
        <v>170</v>
      </c>
      <c r="AU188" s="197" t="s">
        <v>83</v>
      </c>
      <c r="AY188" s="14" t="s">
        <v>137</v>
      </c>
      <c r="BE188" s="198">
        <f t="shared" si="54"/>
        <v>0</v>
      </c>
      <c r="BF188" s="198">
        <f t="shared" si="55"/>
        <v>0</v>
      </c>
      <c r="BG188" s="198">
        <f t="shared" si="56"/>
        <v>0</v>
      </c>
      <c r="BH188" s="198">
        <f t="shared" si="57"/>
        <v>0</v>
      </c>
      <c r="BI188" s="198">
        <f t="shared" si="58"/>
        <v>0</v>
      </c>
      <c r="BJ188" s="14" t="s">
        <v>83</v>
      </c>
      <c r="BK188" s="198">
        <f t="shared" si="59"/>
        <v>0</v>
      </c>
      <c r="BL188" s="14" t="s">
        <v>145</v>
      </c>
      <c r="BM188" s="197" t="s">
        <v>323</v>
      </c>
    </row>
    <row r="189" spans="1:65" s="12" customFormat="1" ht="25.9" customHeight="1">
      <c r="B189" s="168"/>
      <c r="C189" s="169"/>
      <c r="D189" s="170" t="s">
        <v>74</v>
      </c>
      <c r="E189" s="171" t="s">
        <v>273</v>
      </c>
      <c r="F189" s="171" t="s">
        <v>324</v>
      </c>
      <c r="G189" s="169"/>
      <c r="H189" s="169"/>
      <c r="I189" s="172"/>
      <c r="J189" s="173">
        <f>BK189</f>
        <v>0</v>
      </c>
      <c r="K189" s="169"/>
      <c r="L189" s="174"/>
      <c r="M189" s="175"/>
      <c r="N189" s="176"/>
      <c r="O189" s="176"/>
      <c r="P189" s="177">
        <f>P190</f>
        <v>0</v>
      </c>
      <c r="Q189" s="176"/>
      <c r="R189" s="177">
        <f>R190</f>
        <v>0</v>
      </c>
      <c r="S189" s="176"/>
      <c r="T189" s="178">
        <f>T190</f>
        <v>0</v>
      </c>
      <c r="AR189" s="179" t="s">
        <v>83</v>
      </c>
      <c r="AT189" s="180" t="s">
        <v>74</v>
      </c>
      <c r="AU189" s="180" t="s">
        <v>75</v>
      </c>
      <c r="AY189" s="179" t="s">
        <v>137</v>
      </c>
      <c r="BK189" s="181">
        <f>BK190</f>
        <v>0</v>
      </c>
    </row>
    <row r="190" spans="1:65" s="2" customFormat="1" ht="16.5" customHeight="1">
      <c r="A190" s="31"/>
      <c r="B190" s="32"/>
      <c r="C190" s="199" t="s">
        <v>226</v>
      </c>
      <c r="D190" s="199" t="s">
        <v>170</v>
      </c>
      <c r="E190" s="200" t="s">
        <v>325</v>
      </c>
      <c r="F190" s="201" t="s">
        <v>326</v>
      </c>
      <c r="G190" s="202" t="s">
        <v>203</v>
      </c>
      <c r="H190" s="203">
        <v>1</v>
      </c>
      <c r="I190" s="204"/>
      <c r="J190" s="205">
        <f>ROUND(I190*H190,2)</f>
        <v>0</v>
      </c>
      <c r="K190" s="206"/>
      <c r="L190" s="36"/>
      <c r="M190" s="207" t="s">
        <v>1</v>
      </c>
      <c r="N190" s="208" t="s">
        <v>40</v>
      </c>
      <c r="O190" s="68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7" t="s">
        <v>145</v>
      </c>
      <c r="AT190" s="197" t="s">
        <v>170</v>
      </c>
      <c r="AU190" s="197" t="s">
        <v>83</v>
      </c>
      <c r="AY190" s="14" t="s">
        <v>137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4" t="s">
        <v>83</v>
      </c>
      <c r="BK190" s="198">
        <f>ROUND(I190*H190,2)</f>
        <v>0</v>
      </c>
      <c r="BL190" s="14" t="s">
        <v>145</v>
      </c>
      <c r="BM190" s="197" t="s">
        <v>327</v>
      </c>
    </row>
    <row r="191" spans="1:65" s="12" customFormat="1" ht="25.9" customHeight="1">
      <c r="B191" s="168"/>
      <c r="C191" s="169"/>
      <c r="D191" s="170" t="s">
        <v>74</v>
      </c>
      <c r="E191" s="171" t="s">
        <v>532</v>
      </c>
      <c r="F191" s="171" t="s">
        <v>328</v>
      </c>
      <c r="G191" s="169"/>
      <c r="H191" s="169"/>
      <c r="I191" s="172"/>
      <c r="J191" s="173">
        <f>SUM(J192)</f>
        <v>0</v>
      </c>
      <c r="K191" s="169"/>
      <c r="L191" s="174"/>
      <c r="M191" s="175"/>
      <c r="N191" s="176"/>
      <c r="O191" s="176"/>
      <c r="P191" s="177">
        <f>P192</f>
        <v>0</v>
      </c>
      <c r="Q191" s="176"/>
      <c r="R191" s="177">
        <f>R192</f>
        <v>0</v>
      </c>
      <c r="S191" s="176"/>
      <c r="T191" s="178">
        <f>T192</f>
        <v>0</v>
      </c>
      <c r="AR191" s="179" t="s">
        <v>83</v>
      </c>
      <c r="AT191" s="180" t="s">
        <v>74</v>
      </c>
      <c r="AU191" s="180" t="s">
        <v>75</v>
      </c>
      <c r="AY191" s="179" t="s">
        <v>137</v>
      </c>
      <c r="BK191" s="181">
        <f>BK192</f>
        <v>0</v>
      </c>
    </row>
    <row r="192" spans="1:65" s="12" customFormat="1" ht="22.9" customHeight="1">
      <c r="B192" s="168"/>
      <c r="C192" s="169"/>
      <c r="D192" s="170" t="s">
        <v>74</v>
      </c>
      <c r="E192" s="182" t="s">
        <v>297</v>
      </c>
      <c r="F192" s="182" t="s">
        <v>329</v>
      </c>
      <c r="G192" s="169"/>
      <c r="H192" s="169"/>
      <c r="I192" s="172"/>
      <c r="J192" s="183">
        <f>BK192</f>
        <v>0</v>
      </c>
      <c r="K192" s="169"/>
      <c r="L192" s="174"/>
      <c r="M192" s="175"/>
      <c r="N192" s="176"/>
      <c r="O192" s="176"/>
      <c r="P192" s="177">
        <f>SUM(P193:P200)</f>
        <v>0</v>
      </c>
      <c r="Q192" s="176"/>
      <c r="R192" s="177">
        <f>SUM(R193:R200)</f>
        <v>0</v>
      </c>
      <c r="S192" s="176"/>
      <c r="T192" s="178">
        <f>SUM(T193:T200)</f>
        <v>0</v>
      </c>
      <c r="AR192" s="179" t="s">
        <v>83</v>
      </c>
      <c r="AT192" s="180" t="s">
        <v>74</v>
      </c>
      <c r="AU192" s="180" t="s">
        <v>83</v>
      </c>
      <c r="AY192" s="179" t="s">
        <v>137</v>
      </c>
      <c r="BK192" s="181">
        <f>SUM(BK193:BK200)</f>
        <v>0</v>
      </c>
    </row>
    <row r="193" spans="1:65" s="2" customFormat="1" ht="16.5" customHeight="1">
      <c r="A193" s="31"/>
      <c r="B193" s="32"/>
      <c r="C193" s="199" t="s">
        <v>330</v>
      </c>
      <c r="D193" s="199" t="s">
        <v>170</v>
      </c>
      <c r="E193" s="200" t="s">
        <v>331</v>
      </c>
      <c r="F193" s="201" t="s">
        <v>332</v>
      </c>
      <c r="G193" s="202" t="s">
        <v>278</v>
      </c>
      <c r="H193" s="203">
        <v>2</v>
      </c>
      <c r="I193" s="204"/>
      <c r="J193" s="205">
        <f t="shared" ref="J193:J200" si="60">ROUND(I193*H193,2)</f>
        <v>0</v>
      </c>
      <c r="K193" s="206"/>
      <c r="L193" s="36"/>
      <c r="M193" s="207" t="s">
        <v>1</v>
      </c>
      <c r="N193" s="208" t="s">
        <v>40</v>
      </c>
      <c r="O193" s="68"/>
      <c r="P193" s="195">
        <f t="shared" ref="P193:P200" si="61">O193*H193</f>
        <v>0</v>
      </c>
      <c r="Q193" s="195">
        <v>0</v>
      </c>
      <c r="R193" s="195">
        <f t="shared" ref="R193:R200" si="62">Q193*H193</f>
        <v>0</v>
      </c>
      <c r="S193" s="195">
        <v>0</v>
      </c>
      <c r="T193" s="196">
        <f t="shared" ref="T193:T200" si="63"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7" t="s">
        <v>145</v>
      </c>
      <c r="AT193" s="197" t="s">
        <v>170</v>
      </c>
      <c r="AU193" s="197" t="s">
        <v>85</v>
      </c>
      <c r="AY193" s="14" t="s">
        <v>137</v>
      </c>
      <c r="BE193" s="198">
        <f t="shared" ref="BE193:BE200" si="64">IF(N193="základní",J193,0)</f>
        <v>0</v>
      </c>
      <c r="BF193" s="198">
        <f t="shared" ref="BF193:BF200" si="65">IF(N193="snížená",J193,0)</f>
        <v>0</v>
      </c>
      <c r="BG193" s="198">
        <f t="shared" ref="BG193:BG200" si="66">IF(N193="zákl. přenesená",J193,0)</f>
        <v>0</v>
      </c>
      <c r="BH193" s="198">
        <f t="shared" ref="BH193:BH200" si="67">IF(N193="sníž. přenesená",J193,0)</f>
        <v>0</v>
      </c>
      <c r="BI193" s="198">
        <f t="shared" ref="BI193:BI200" si="68">IF(N193="nulová",J193,0)</f>
        <v>0</v>
      </c>
      <c r="BJ193" s="14" t="s">
        <v>83</v>
      </c>
      <c r="BK193" s="198">
        <f t="shared" ref="BK193:BK200" si="69">ROUND(I193*H193,2)</f>
        <v>0</v>
      </c>
      <c r="BL193" s="14" t="s">
        <v>145</v>
      </c>
      <c r="BM193" s="197" t="s">
        <v>333</v>
      </c>
    </row>
    <row r="194" spans="1:65" s="2" customFormat="1" ht="16.5" customHeight="1">
      <c r="A194" s="31"/>
      <c r="B194" s="32"/>
      <c r="C194" s="199" t="s">
        <v>229</v>
      </c>
      <c r="D194" s="199" t="s">
        <v>170</v>
      </c>
      <c r="E194" s="200" t="s">
        <v>334</v>
      </c>
      <c r="F194" s="201" t="s">
        <v>335</v>
      </c>
      <c r="G194" s="202" t="s">
        <v>278</v>
      </c>
      <c r="H194" s="203">
        <v>12</v>
      </c>
      <c r="I194" s="204"/>
      <c r="J194" s="205">
        <f t="shared" si="60"/>
        <v>0</v>
      </c>
      <c r="K194" s="206"/>
      <c r="L194" s="36"/>
      <c r="M194" s="207" t="s">
        <v>1</v>
      </c>
      <c r="N194" s="208" t="s">
        <v>40</v>
      </c>
      <c r="O194" s="68"/>
      <c r="P194" s="195">
        <f t="shared" si="61"/>
        <v>0</v>
      </c>
      <c r="Q194" s="195">
        <v>0</v>
      </c>
      <c r="R194" s="195">
        <f t="shared" si="62"/>
        <v>0</v>
      </c>
      <c r="S194" s="195">
        <v>0</v>
      </c>
      <c r="T194" s="196">
        <f t="shared" si="6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7" t="s">
        <v>145</v>
      </c>
      <c r="AT194" s="197" t="s">
        <v>170</v>
      </c>
      <c r="AU194" s="197" t="s">
        <v>85</v>
      </c>
      <c r="AY194" s="14" t="s">
        <v>137</v>
      </c>
      <c r="BE194" s="198">
        <f t="shared" si="64"/>
        <v>0</v>
      </c>
      <c r="BF194" s="198">
        <f t="shared" si="65"/>
        <v>0</v>
      </c>
      <c r="BG194" s="198">
        <f t="shared" si="66"/>
        <v>0</v>
      </c>
      <c r="BH194" s="198">
        <f t="shared" si="67"/>
        <v>0</v>
      </c>
      <c r="BI194" s="198">
        <f t="shared" si="68"/>
        <v>0</v>
      </c>
      <c r="BJ194" s="14" t="s">
        <v>83</v>
      </c>
      <c r="BK194" s="198">
        <f t="shared" si="69"/>
        <v>0</v>
      </c>
      <c r="BL194" s="14" t="s">
        <v>145</v>
      </c>
      <c r="BM194" s="197" t="s">
        <v>336</v>
      </c>
    </row>
    <row r="195" spans="1:65" s="2" customFormat="1" ht="16.5" customHeight="1">
      <c r="A195" s="31"/>
      <c r="B195" s="32"/>
      <c r="C195" s="199" t="s">
        <v>337</v>
      </c>
      <c r="D195" s="199" t="s">
        <v>170</v>
      </c>
      <c r="E195" s="200" t="s">
        <v>338</v>
      </c>
      <c r="F195" s="201" t="s">
        <v>339</v>
      </c>
      <c r="G195" s="202" t="s">
        <v>278</v>
      </c>
      <c r="H195" s="203">
        <v>16</v>
      </c>
      <c r="I195" s="204"/>
      <c r="J195" s="205">
        <f t="shared" si="60"/>
        <v>0</v>
      </c>
      <c r="K195" s="206"/>
      <c r="L195" s="36"/>
      <c r="M195" s="207" t="s">
        <v>1</v>
      </c>
      <c r="N195" s="208" t="s">
        <v>40</v>
      </c>
      <c r="O195" s="68"/>
      <c r="P195" s="195">
        <f t="shared" si="61"/>
        <v>0</v>
      </c>
      <c r="Q195" s="195">
        <v>0</v>
      </c>
      <c r="R195" s="195">
        <f t="shared" si="62"/>
        <v>0</v>
      </c>
      <c r="S195" s="195">
        <v>0</v>
      </c>
      <c r="T195" s="196">
        <f t="shared" si="6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7" t="s">
        <v>145</v>
      </c>
      <c r="AT195" s="197" t="s">
        <v>170</v>
      </c>
      <c r="AU195" s="197" t="s">
        <v>85</v>
      </c>
      <c r="AY195" s="14" t="s">
        <v>137</v>
      </c>
      <c r="BE195" s="198">
        <f t="shared" si="64"/>
        <v>0</v>
      </c>
      <c r="BF195" s="198">
        <f t="shared" si="65"/>
        <v>0</v>
      </c>
      <c r="BG195" s="198">
        <f t="shared" si="66"/>
        <v>0</v>
      </c>
      <c r="BH195" s="198">
        <f t="shared" si="67"/>
        <v>0</v>
      </c>
      <c r="BI195" s="198">
        <f t="shared" si="68"/>
        <v>0</v>
      </c>
      <c r="BJ195" s="14" t="s">
        <v>83</v>
      </c>
      <c r="BK195" s="198">
        <f t="shared" si="69"/>
        <v>0</v>
      </c>
      <c r="BL195" s="14" t="s">
        <v>145</v>
      </c>
      <c r="BM195" s="197" t="s">
        <v>340</v>
      </c>
    </row>
    <row r="196" spans="1:65" s="2" customFormat="1" ht="16.5" customHeight="1">
      <c r="A196" s="31"/>
      <c r="B196" s="32"/>
      <c r="C196" s="199" t="s">
        <v>237</v>
      </c>
      <c r="D196" s="199" t="s">
        <v>170</v>
      </c>
      <c r="E196" s="200" t="s">
        <v>341</v>
      </c>
      <c r="F196" s="201" t="s">
        <v>342</v>
      </c>
      <c r="G196" s="202" t="s">
        <v>278</v>
      </c>
      <c r="H196" s="203">
        <v>30</v>
      </c>
      <c r="I196" s="204"/>
      <c r="J196" s="205">
        <f t="shared" si="60"/>
        <v>0</v>
      </c>
      <c r="K196" s="206"/>
      <c r="L196" s="36"/>
      <c r="M196" s="207" t="s">
        <v>1</v>
      </c>
      <c r="N196" s="208" t="s">
        <v>40</v>
      </c>
      <c r="O196" s="68"/>
      <c r="P196" s="195">
        <f t="shared" si="61"/>
        <v>0</v>
      </c>
      <c r="Q196" s="195">
        <v>0</v>
      </c>
      <c r="R196" s="195">
        <f t="shared" si="62"/>
        <v>0</v>
      </c>
      <c r="S196" s="195">
        <v>0</v>
      </c>
      <c r="T196" s="196">
        <f t="shared" si="6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7" t="s">
        <v>145</v>
      </c>
      <c r="AT196" s="197" t="s">
        <v>170</v>
      </c>
      <c r="AU196" s="197" t="s">
        <v>85</v>
      </c>
      <c r="AY196" s="14" t="s">
        <v>137</v>
      </c>
      <c r="BE196" s="198">
        <f t="shared" si="64"/>
        <v>0</v>
      </c>
      <c r="BF196" s="198">
        <f t="shared" si="65"/>
        <v>0</v>
      </c>
      <c r="BG196" s="198">
        <f t="shared" si="66"/>
        <v>0</v>
      </c>
      <c r="BH196" s="198">
        <f t="shared" si="67"/>
        <v>0</v>
      </c>
      <c r="BI196" s="198">
        <f t="shared" si="68"/>
        <v>0</v>
      </c>
      <c r="BJ196" s="14" t="s">
        <v>83</v>
      </c>
      <c r="BK196" s="198">
        <f t="shared" si="69"/>
        <v>0</v>
      </c>
      <c r="BL196" s="14" t="s">
        <v>145</v>
      </c>
      <c r="BM196" s="197" t="s">
        <v>343</v>
      </c>
    </row>
    <row r="197" spans="1:65" s="2" customFormat="1" ht="16.5" customHeight="1">
      <c r="A197" s="31"/>
      <c r="B197" s="32"/>
      <c r="C197" s="199" t="s">
        <v>344</v>
      </c>
      <c r="D197" s="199" t="s">
        <v>170</v>
      </c>
      <c r="E197" s="200" t="s">
        <v>345</v>
      </c>
      <c r="F197" s="201" t="s">
        <v>346</v>
      </c>
      <c r="G197" s="202" t="s">
        <v>347</v>
      </c>
      <c r="H197" s="203">
        <v>48</v>
      </c>
      <c r="I197" s="204"/>
      <c r="J197" s="205">
        <f t="shared" si="60"/>
        <v>0</v>
      </c>
      <c r="K197" s="206"/>
      <c r="L197" s="36"/>
      <c r="M197" s="207" t="s">
        <v>1</v>
      </c>
      <c r="N197" s="208" t="s">
        <v>40</v>
      </c>
      <c r="O197" s="68"/>
      <c r="P197" s="195">
        <f t="shared" si="61"/>
        <v>0</v>
      </c>
      <c r="Q197" s="195">
        <v>0</v>
      </c>
      <c r="R197" s="195">
        <f t="shared" si="62"/>
        <v>0</v>
      </c>
      <c r="S197" s="195">
        <v>0</v>
      </c>
      <c r="T197" s="196">
        <f t="shared" si="6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7" t="s">
        <v>145</v>
      </c>
      <c r="AT197" s="197" t="s">
        <v>170</v>
      </c>
      <c r="AU197" s="197" t="s">
        <v>85</v>
      </c>
      <c r="AY197" s="14" t="s">
        <v>137</v>
      </c>
      <c r="BE197" s="198">
        <f t="shared" si="64"/>
        <v>0</v>
      </c>
      <c r="BF197" s="198">
        <f t="shared" si="65"/>
        <v>0</v>
      </c>
      <c r="BG197" s="198">
        <f t="shared" si="66"/>
        <v>0</v>
      </c>
      <c r="BH197" s="198">
        <f t="shared" si="67"/>
        <v>0</v>
      </c>
      <c r="BI197" s="198">
        <f t="shared" si="68"/>
        <v>0</v>
      </c>
      <c r="BJ197" s="14" t="s">
        <v>83</v>
      </c>
      <c r="BK197" s="198">
        <f t="shared" si="69"/>
        <v>0</v>
      </c>
      <c r="BL197" s="14" t="s">
        <v>145</v>
      </c>
      <c r="BM197" s="197" t="s">
        <v>348</v>
      </c>
    </row>
    <row r="198" spans="1:65" s="2" customFormat="1" ht="16.5" customHeight="1">
      <c r="A198" s="31"/>
      <c r="B198" s="32"/>
      <c r="C198" s="199" t="s">
        <v>240</v>
      </c>
      <c r="D198" s="199" t="s">
        <v>170</v>
      </c>
      <c r="E198" s="200" t="s">
        <v>349</v>
      </c>
      <c r="F198" s="201" t="s">
        <v>350</v>
      </c>
      <c r="G198" s="202" t="s">
        <v>203</v>
      </c>
      <c r="H198" s="203">
        <v>1</v>
      </c>
      <c r="I198" s="204"/>
      <c r="J198" s="205">
        <f t="shared" si="60"/>
        <v>0</v>
      </c>
      <c r="K198" s="206"/>
      <c r="L198" s="36"/>
      <c r="M198" s="207" t="s">
        <v>1</v>
      </c>
      <c r="N198" s="208" t="s">
        <v>40</v>
      </c>
      <c r="O198" s="68"/>
      <c r="P198" s="195">
        <f t="shared" si="61"/>
        <v>0</v>
      </c>
      <c r="Q198" s="195">
        <v>0</v>
      </c>
      <c r="R198" s="195">
        <f t="shared" si="62"/>
        <v>0</v>
      </c>
      <c r="S198" s="195">
        <v>0</v>
      </c>
      <c r="T198" s="196">
        <f t="shared" si="6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7" t="s">
        <v>145</v>
      </c>
      <c r="AT198" s="197" t="s">
        <v>170</v>
      </c>
      <c r="AU198" s="197" t="s">
        <v>85</v>
      </c>
      <c r="AY198" s="14" t="s">
        <v>137</v>
      </c>
      <c r="BE198" s="198">
        <f t="shared" si="64"/>
        <v>0</v>
      </c>
      <c r="BF198" s="198">
        <f t="shared" si="65"/>
        <v>0</v>
      </c>
      <c r="BG198" s="198">
        <f t="shared" si="66"/>
        <v>0</v>
      </c>
      <c r="BH198" s="198">
        <f t="shared" si="67"/>
        <v>0</v>
      </c>
      <c r="BI198" s="198">
        <f t="shared" si="68"/>
        <v>0</v>
      </c>
      <c r="BJ198" s="14" t="s">
        <v>83</v>
      </c>
      <c r="BK198" s="198">
        <f t="shared" si="69"/>
        <v>0</v>
      </c>
      <c r="BL198" s="14" t="s">
        <v>145</v>
      </c>
      <c r="BM198" s="197" t="s">
        <v>351</v>
      </c>
    </row>
    <row r="199" spans="1:65" s="2" customFormat="1" ht="16.5" customHeight="1">
      <c r="A199" s="31"/>
      <c r="B199" s="32"/>
      <c r="C199" s="199" t="s">
        <v>352</v>
      </c>
      <c r="D199" s="199" t="s">
        <v>170</v>
      </c>
      <c r="E199" s="200" t="s">
        <v>353</v>
      </c>
      <c r="F199" s="201" t="s">
        <v>354</v>
      </c>
      <c r="G199" s="202" t="s">
        <v>203</v>
      </c>
      <c r="H199" s="203">
        <v>1</v>
      </c>
      <c r="I199" s="204"/>
      <c r="J199" s="205">
        <f t="shared" si="60"/>
        <v>0</v>
      </c>
      <c r="K199" s="206"/>
      <c r="L199" s="36"/>
      <c r="M199" s="207" t="s">
        <v>1</v>
      </c>
      <c r="N199" s="208" t="s">
        <v>40</v>
      </c>
      <c r="O199" s="68"/>
      <c r="P199" s="195">
        <f t="shared" si="61"/>
        <v>0</v>
      </c>
      <c r="Q199" s="195">
        <v>0</v>
      </c>
      <c r="R199" s="195">
        <f t="shared" si="62"/>
        <v>0</v>
      </c>
      <c r="S199" s="195">
        <v>0</v>
      </c>
      <c r="T199" s="196">
        <f t="shared" si="6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7" t="s">
        <v>145</v>
      </c>
      <c r="AT199" s="197" t="s">
        <v>170</v>
      </c>
      <c r="AU199" s="197" t="s">
        <v>85</v>
      </c>
      <c r="AY199" s="14" t="s">
        <v>137</v>
      </c>
      <c r="BE199" s="198">
        <f t="shared" si="64"/>
        <v>0</v>
      </c>
      <c r="BF199" s="198">
        <f t="shared" si="65"/>
        <v>0</v>
      </c>
      <c r="BG199" s="198">
        <f t="shared" si="66"/>
        <v>0</v>
      </c>
      <c r="BH199" s="198">
        <f t="shared" si="67"/>
        <v>0</v>
      </c>
      <c r="BI199" s="198">
        <f t="shared" si="68"/>
        <v>0</v>
      </c>
      <c r="BJ199" s="14" t="s">
        <v>83</v>
      </c>
      <c r="BK199" s="198">
        <f t="shared" si="69"/>
        <v>0</v>
      </c>
      <c r="BL199" s="14" t="s">
        <v>145</v>
      </c>
      <c r="BM199" s="197" t="s">
        <v>355</v>
      </c>
    </row>
    <row r="200" spans="1:65" s="2" customFormat="1" ht="16.5" customHeight="1">
      <c r="A200" s="31"/>
      <c r="B200" s="32"/>
      <c r="C200" s="199" t="s">
        <v>244</v>
      </c>
      <c r="D200" s="199" t="s">
        <v>170</v>
      </c>
      <c r="E200" s="200" t="s">
        <v>356</v>
      </c>
      <c r="F200" s="201" t="s">
        <v>357</v>
      </c>
      <c r="G200" s="202" t="s">
        <v>203</v>
      </c>
      <c r="H200" s="203">
        <v>1</v>
      </c>
      <c r="I200" s="204"/>
      <c r="J200" s="205">
        <f t="shared" si="60"/>
        <v>0</v>
      </c>
      <c r="K200" s="206"/>
      <c r="L200" s="36"/>
      <c r="M200" s="207" t="s">
        <v>1</v>
      </c>
      <c r="N200" s="208" t="s">
        <v>40</v>
      </c>
      <c r="O200" s="68"/>
      <c r="P200" s="195">
        <f t="shared" si="61"/>
        <v>0</v>
      </c>
      <c r="Q200" s="195">
        <v>0</v>
      </c>
      <c r="R200" s="195">
        <f t="shared" si="62"/>
        <v>0</v>
      </c>
      <c r="S200" s="195">
        <v>0</v>
      </c>
      <c r="T200" s="196">
        <f t="shared" si="6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7" t="s">
        <v>145</v>
      </c>
      <c r="AT200" s="197" t="s">
        <v>170</v>
      </c>
      <c r="AU200" s="197" t="s">
        <v>85</v>
      </c>
      <c r="AY200" s="14" t="s">
        <v>137</v>
      </c>
      <c r="BE200" s="198">
        <f t="shared" si="64"/>
        <v>0</v>
      </c>
      <c r="BF200" s="198">
        <f t="shared" si="65"/>
        <v>0</v>
      </c>
      <c r="BG200" s="198">
        <f t="shared" si="66"/>
        <v>0</v>
      </c>
      <c r="BH200" s="198">
        <f t="shared" si="67"/>
        <v>0</v>
      </c>
      <c r="BI200" s="198">
        <f t="shared" si="68"/>
        <v>0</v>
      </c>
      <c r="BJ200" s="14" t="s">
        <v>83</v>
      </c>
      <c r="BK200" s="198">
        <f t="shared" si="69"/>
        <v>0</v>
      </c>
      <c r="BL200" s="14" t="s">
        <v>145</v>
      </c>
      <c r="BM200" s="197" t="s">
        <v>358</v>
      </c>
    </row>
    <row r="201" spans="1:65" s="12" customFormat="1" ht="25.9" customHeight="1">
      <c r="B201" s="168"/>
      <c r="C201" s="169"/>
      <c r="D201" s="170" t="s">
        <v>74</v>
      </c>
      <c r="E201" s="171" t="s">
        <v>533</v>
      </c>
      <c r="F201" s="171" t="s">
        <v>359</v>
      </c>
      <c r="G201" s="169"/>
      <c r="H201" s="169"/>
      <c r="I201" s="172"/>
      <c r="J201" s="173">
        <f>SUM(J202+J204+J207)</f>
        <v>0</v>
      </c>
      <c r="K201" s="169"/>
      <c r="L201" s="174"/>
      <c r="M201" s="175"/>
      <c r="N201" s="176"/>
      <c r="O201" s="176"/>
      <c r="P201" s="177">
        <f>P202+P204+P207</f>
        <v>0</v>
      </c>
      <c r="Q201" s="176"/>
      <c r="R201" s="177">
        <f>R202+R204+R207</f>
        <v>0</v>
      </c>
      <c r="S201" s="176"/>
      <c r="T201" s="178">
        <f>T202+T204+T207</f>
        <v>0</v>
      </c>
      <c r="AR201" s="179" t="s">
        <v>83</v>
      </c>
      <c r="AT201" s="180" t="s">
        <v>74</v>
      </c>
      <c r="AU201" s="180" t="s">
        <v>75</v>
      </c>
      <c r="AY201" s="179" t="s">
        <v>137</v>
      </c>
      <c r="BK201" s="181">
        <f>BK202+BK204+BK207</f>
        <v>0</v>
      </c>
    </row>
    <row r="202" spans="1:65" s="12" customFormat="1" ht="22.9" customHeight="1">
      <c r="B202" s="168"/>
      <c r="C202" s="169"/>
      <c r="D202" s="170" t="s">
        <v>74</v>
      </c>
      <c r="E202" s="182" t="s">
        <v>534</v>
      </c>
      <c r="F202" s="182" t="s">
        <v>360</v>
      </c>
      <c r="G202" s="169"/>
      <c r="H202" s="169"/>
      <c r="I202" s="172"/>
      <c r="J202" s="183">
        <f>BK202</f>
        <v>0</v>
      </c>
      <c r="K202" s="169"/>
      <c r="L202" s="174"/>
      <c r="M202" s="175"/>
      <c r="N202" s="176"/>
      <c r="O202" s="176"/>
      <c r="P202" s="177">
        <f>P203</f>
        <v>0</v>
      </c>
      <c r="Q202" s="176"/>
      <c r="R202" s="177">
        <f>R203</f>
        <v>0</v>
      </c>
      <c r="S202" s="176"/>
      <c r="T202" s="178">
        <f>T203</f>
        <v>0</v>
      </c>
      <c r="AR202" s="179" t="s">
        <v>83</v>
      </c>
      <c r="AT202" s="180" t="s">
        <v>74</v>
      </c>
      <c r="AU202" s="180" t="s">
        <v>83</v>
      </c>
      <c r="AY202" s="179" t="s">
        <v>137</v>
      </c>
      <c r="BK202" s="181">
        <f>BK203</f>
        <v>0</v>
      </c>
    </row>
    <row r="203" spans="1:65" s="2" customFormat="1" ht="16.5" customHeight="1">
      <c r="A203" s="31"/>
      <c r="B203" s="32"/>
      <c r="C203" s="199" t="s">
        <v>361</v>
      </c>
      <c r="D203" s="199" t="s">
        <v>170</v>
      </c>
      <c r="E203" s="200" t="s">
        <v>362</v>
      </c>
      <c r="F203" s="201" t="s">
        <v>363</v>
      </c>
      <c r="G203" s="202" t="s">
        <v>203</v>
      </c>
      <c r="H203" s="203">
        <v>1</v>
      </c>
      <c r="I203" s="204"/>
      <c r="J203" s="205">
        <f>ROUND(I203*H203,2)</f>
        <v>0</v>
      </c>
      <c r="K203" s="206"/>
      <c r="L203" s="36"/>
      <c r="M203" s="207" t="s">
        <v>1</v>
      </c>
      <c r="N203" s="208" t="s">
        <v>40</v>
      </c>
      <c r="O203" s="68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7" t="s">
        <v>145</v>
      </c>
      <c r="AT203" s="197" t="s">
        <v>170</v>
      </c>
      <c r="AU203" s="197" t="s">
        <v>85</v>
      </c>
      <c r="AY203" s="14" t="s">
        <v>137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4" t="s">
        <v>83</v>
      </c>
      <c r="BK203" s="198">
        <f>ROUND(I203*H203,2)</f>
        <v>0</v>
      </c>
      <c r="BL203" s="14" t="s">
        <v>145</v>
      </c>
      <c r="BM203" s="197" t="s">
        <v>364</v>
      </c>
    </row>
    <row r="204" spans="1:65" s="12" customFormat="1" ht="22.9" customHeight="1">
      <c r="B204" s="168"/>
      <c r="C204" s="169"/>
      <c r="D204" s="170" t="s">
        <v>74</v>
      </c>
      <c r="E204" s="182" t="s">
        <v>535</v>
      </c>
      <c r="F204" s="182" t="s">
        <v>365</v>
      </c>
      <c r="G204" s="169"/>
      <c r="H204" s="169"/>
      <c r="I204" s="172"/>
      <c r="J204" s="183">
        <f>BK204</f>
        <v>0</v>
      </c>
      <c r="K204" s="169"/>
      <c r="L204" s="174"/>
      <c r="M204" s="175"/>
      <c r="N204" s="176"/>
      <c r="O204" s="176"/>
      <c r="P204" s="177">
        <f>SUM(P205:P206)</f>
        <v>0</v>
      </c>
      <c r="Q204" s="176"/>
      <c r="R204" s="177">
        <f>SUM(R205:R206)</f>
        <v>0</v>
      </c>
      <c r="S204" s="176"/>
      <c r="T204" s="178">
        <f>SUM(T205:T206)</f>
        <v>0</v>
      </c>
      <c r="AR204" s="179" t="s">
        <v>83</v>
      </c>
      <c r="AT204" s="180" t="s">
        <v>74</v>
      </c>
      <c r="AU204" s="180" t="s">
        <v>83</v>
      </c>
      <c r="AY204" s="179" t="s">
        <v>137</v>
      </c>
      <c r="BK204" s="181">
        <f>SUM(BK205:BK206)</f>
        <v>0</v>
      </c>
    </row>
    <row r="205" spans="1:65" s="2" customFormat="1" ht="16.5" customHeight="1">
      <c r="A205" s="31"/>
      <c r="B205" s="32"/>
      <c r="C205" s="199" t="s">
        <v>247</v>
      </c>
      <c r="D205" s="199" t="s">
        <v>170</v>
      </c>
      <c r="E205" s="200" t="s">
        <v>366</v>
      </c>
      <c r="F205" s="201" t="s">
        <v>367</v>
      </c>
      <c r="G205" s="202" t="s">
        <v>203</v>
      </c>
      <c r="H205" s="203">
        <v>1</v>
      </c>
      <c r="I205" s="204"/>
      <c r="J205" s="205">
        <f>ROUND(I205*H205,2)</f>
        <v>0</v>
      </c>
      <c r="K205" s="206"/>
      <c r="L205" s="36"/>
      <c r="M205" s="207" t="s">
        <v>1</v>
      </c>
      <c r="N205" s="208" t="s">
        <v>40</v>
      </c>
      <c r="O205" s="68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7" t="s">
        <v>145</v>
      </c>
      <c r="AT205" s="197" t="s">
        <v>170</v>
      </c>
      <c r="AU205" s="197" t="s">
        <v>85</v>
      </c>
      <c r="AY205" s="14" t="s">
        <v>137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4" t="s">
        <v>83</v>
      </c>
      <c r="BK205" s="198">
        <f>ROUND(I205*H205,2)</f>
        <v>0</v>
      </c>
      <c r="BL205" s="14" t="s">
        <v>145</v>
      </c>
      <c r="BM205" s="197" t="s">
        <v>368</v>
      </c>
    </row>
    <row r="206" spans="1:65" s="2" customFormat="1" ht="16.5" customHeight="1">
      <c r="A206" s="31"/>
      <c r="B206" s="32"/>
      <c r="C206" s="199" t="s">
        <v>369</v>
      </c>
      <c r="D206" s="199" t="s">
        <v>170</v>
      </c>
      <c r="E206" s="200" t="s">
        <v>370</v>
      </c>
      <c r="F206" s="201" t="s">
        <v>371</v>
      </c>
      <c r="G206" s="202" t="s">
        <v>203</v>
      </c>
      <c r="H206" s="203">
        <v>1</v>
      </c>
      <c r="I206" s="204"/>
      <c r="J206" s="205">
        <f>ROUND(I206*H206,2)</f>
        <v>0</v>
      </c>
      <c r="K206" s="206"/>
      <c r="L206" s="36"/>
      <c r="M206" s="207" t="s">
        <v>1</v>
      </c>
      <c r="N206" s="208" t="s">
        <v>40</v>
      </c>
      <c r="O206" s="68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7" t="s">
        <v>145</v>
      </c>
      <c r="AT206" s="197" t="s">
        <v>170</v>
      </c>
      <c r="AU206" s="197" t="s">
        <v>85</v>
      </c>
      <c r="AY206" s="14" t="s">
        <v>137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4" t="s">
        <v>83</v>
      </c>
      <c r="BK206" s="198">
        <f>ROUND(I206*H206,2)</f>
        <v>0</v>
      </c>
      <c r="BL206" s="14" t="s">
        <v>145</v>
      </c>
      <c r="BM206" s="197" t="s">
        <v>372</v>
      </c>
    </row>
    <row r="207" spans="1:65" s="12" customFormat="1" ht="22.9" customHeight="1">
      <c r="B207" s="168"/>
      <c r="C207" s="169"/>
      <c r="D207" s="170" t="s">
        <v>74</v>
      </c>
      <c r="E207" s="182" t="s">
        <v>536</v>
      </c>
      <c r="F207" s="182" t="s">
        <v>373</v>
      </c>
      <c r="G207" s="169"/>
      <c r="H207" s="169"/>
      <c r="I207" s="172"/>
      <c r="J207" s="183">
        <f>BK207</f>
        <v>0</v>
      </c>
      <c r="K207" s="169"/>
      <c r="L207" s="174"/>
      <c r="M207" s="175"/>
      <c r="N207" s="176"/>
      <c r="O207" s="176"/>
      <c r="P207" s="177">
        <f>SUM(P208:P210)</f>
        <v>0</v>
      </c>
      <c r="Q207" s="176"/>
      <c r="R207" s="177">
        <f>SUM(R208:R210)</f>
        <v>0</v>
      </c>
      <c r="S207" s="176"/>
      <c r="T207" s="178">
        <f>SUM(T208:T210)</f>
        <v>0</v>
      </c>
      <c r="AR207" s="179" t="s">
        <v>83</v>
      </c>
      <c r="AT207" s="180" t="s">
        <v>74</v>
      </c>
      <c r="AU207" s="180" t="s">
        <v>83</v>
      </c>
      <c r="AY207" s="179" t="s">
        <v>137</v>
      </c>
      <c r="BK207" s="181">
        <f>SUM(BK208:BK210)</f>
        <v>0</v>
      </c>
    </row>
    <row r="208" spans="1:65" s="2" customFormat="1" ht="16.5" customHeight="1">
      <c r="A208" s="31"/>
      <c r="B208" s="32"/>
      <c r="C208" s="199" t="s">
        <v>251</v>
      </c>
      <c r="D208" s="199" t="s">
        <v>170</v>
      </c>
      <c r="E208" s="200" t="s">
        <v>374</v>
      </c>
      <c r="F208" s="201" t="s">
        <v>375</v>
      </c>
      <c r="G208" s="202" t="s">
        <v>203</v>
      </c>
      <c r="H208" s="203">
        <v>1</v>
      </c>
      <c r="I208" s="204"/>
      <c r="J208" s="205">
        <f>ROUND(I208*H208,2)</f>
        <v>0</v>
      </c>
      <c r="K208" s="206"/>
      <c r="L208" s="36"/>
      <c r="M208" s="207" t="s">
        <v>1</v>
      </c>
      <c r="N208" s="208" t="s">
        <v>40</v>
      </c>
      <c r="O208" s="68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7" t="s">
        <v>145</v>
      </c>
      <c r="AT208" s="197" t="s">
        <v>170</v>
      </c>
      <c r="AU208" s="197" t="s">
        <v>85</v>
      </c>
      <c r="AY208" s="14" t="s">
        <v>137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4" t="s">
        <v>83</v>
      </c>
      <c r="BK208" s="198">
        <f>ROUND(I208*H208,2)</f>
        <v>0</v>
      </c>
      <c r="BL208" s="14" t="s">
        <v>145</v>
      </c>
      <c r="BM208" s="197" t="s">
        <v>376</v>
      </c>
    </row>
    <row r="209" spans="1:65" s="2" customFormat="1" ht="16.5" customHeight="1">
      <c r="A209" s="31"/>
      <c r="B209" s="32"/>
      <c r="C209" s="199" t="s">
        <v>377</v>
      </c>
      <c r="D209" s="199" t="s">
        <v>170</v>
      </c>
      <c r="E209" s="200" t="s">
        <v>378</v>
      </c>
      <c r="F209" s="201" t="s">
        <v>379</v>
      </c>
      <c r="G209" s="202" t="s">
        <v>203</v>
      </c>
      <c r="H209" s="203">
        <v>1</v>
      </c>
      <c r="I209" s="204"/>
      <c r="J209" s="205">
        <f>ROUND(I209*H209,2)</f>
        <v>0</v>
      </c>
      <c r="K209" s="206"/>
      <c r="L209" s="36"/>
      <c r="M209" s="207" t="s">
        <v>1</v>
      </c>
      <c r="N209" s="208" t="s">
        <v>40</v>
      </c>
      <c r="O209" s="68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7" t="s">
        <v>145</v>
      </c>
      <c r="AT209" s="197" t="s">
        <v>170</v>
      </c>
      <c r="AU209" s="197" t="s">
        <v>85</v>
      </c>
      <c r="AY209" s="14" t="s">
        <v>137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4" t="s">
        <v>83</v>
      </c>
      <c r="BK209" s="198">
        <f>ROUND(I209*H209,2)</f>
        <v>0</v>
      </c>
      <c r="BL209" s="14" t="s">
        <v>145</v>
      </c>
      <c r="BM209" s="197" t="s">
        <v>380</v>
      </c>
    </row>
    <row r="210" spans="1:65" s="2" customFormat="1" ht="19.5">
      <c r="A210" s="31"/>
      <c r="B210" s="32"/>
      <c r="C210" s="33"/>
      <c r="D210" s="209" t="s">
        <v>269</v>
      </c>
      <c r="E210" s="33"/>
      <c r="F210" s="210" t="s">
        <v>381</v>
      </c>
      <c r="G210" s="33"/>
      <c r="H210" s="33"/>
      <c r="I210" s="211"/>
      <c r="J210" s="33"/>
      <c r="K210" s="33"/>
      <c r="L210" s="36"/>
      <c r="M210" s="214"/>
      <c r="N210" s="215"/>
      <c r="O210" s="216"/>
      <c r="P210" s="216"/>
      <c r="Q210" s="216"/>
      <c r="R210" s="216"/>
      <c r="S210" s="216"/>
      <c r="T210" s="217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269</v>
      </c>
      <c r="AU210" s="14" t="s">
        <v>85</v>
      </c>
    </row>
    <row r="211" spans="1:65" s="2" customFormat="1" ht="6.95" customHeight="1">
      <c r="A211" s="31"/>
      <c r="B211" s="51"/>
      <c r="C211" s="52"/>
      <c r="D211" s="52"/>
      <c r="E211" s="52"/>
      <c r="F211" s="52"/>
      <c r="G211" s="52"/>
      <c r="H211" s="52"/>
      <c r="I211" s="52"/>
      <c r="J211" s="52"/>
      <c r="K211" s="52"/>
      <c r="L211" s="36"/>
      <c r="M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</row>
  </sheetData>
  <sheetProtection algorithmName="SHA-512" hashValue="iFjlsKrpEj5sQCU3LXD8XVziA60XC15b649lASq/dGzo8pKdrEbBJjjWrX4mwZa6o5zmP+e7tuobIThJGL1wAw==" saltValue="U7unBv/DflXoPv9TTk+Oaw==" spinCount="100000" sheet="1" objects="1" scenarios="1" formatColumns="0" formatRows="0" autoFilter="0"/>
  <autoFilter ref="C131:K210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topLeftCell="A125" workbookViewId="0">
      <selection activeCell="F141" sqref="F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88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85</v>
      </c>
    </row>
    <row r="4" spans="1:46" s="1" customFormat="1" ht="24.95" customHeight="1">
      <c r="B4" s="17"/>
      <c r="D4" s="107" t="s">
        <v>98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6" t="str">
        <f>'Rekapitulace stavby'!K6</f>
        <v>Rekonstrukce zdroje tepla v objektu MP Českomalínská 776/25, Praha 6</v>
      </c>
      <c r="F7" s="267"/>
      <c r="G7" s="267"/>
      <c r="H7" s="267"/>
      <c r="L7" s="17"/>
    </row>
    <row r="8" spans="1:46" s="2" customFormat="1" ht="12" customHeight="1">
      <c r="A8" s="31"/>
      <c r="B8" s="36"/>
      <c r="C8" s="31"/>
      <c r="D8" s="109" t="s">
        <v>99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382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31</v>
      </c>
      <c r="G12" s="31"/>
      <c r="H12" s="31"/>
      <c r="I12" s="109" t="s">
        <v>22</v>
      </c>
      <c r="J12" s="111" t="str">
        <f>'Rekapitulace stavby'!AN8</f>
        <v>11. 5. 2022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Městská část Praha 6, zast. SNEO, a.s.</v>
      </c>
      <c r="F15" s="31"/>
      <c r="G15" s="31"/>
      <c r="H15" s="31"/>
      <c r="I15" s="109" t="s">
        <v>27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32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2" t="s">
        <v>1</v>
      </c>
      <c r="F27" s="272"/>
      <c r="G27" s="272"/>
      <c r="H27" s="27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ROUND(J122,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ROUND((SUM(BE122:BE153)),  2)</f>
        <v>0</v>
      </c>
      <c r="G33" s="31"/>
      <c r="H33" s="31"/>
      <c r="I33" s="121">
        <v>0.21</v>
      </c>
      <c r="J33" s="120">
        <f>ROUND(((SUM(BE122:BE153))*I33),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ROUND((SUM(BF122:BF153)),  2)</f>
        <v>0</v>
      </c>
      <c r="G34" s="31"/>
      <c r="H34" s="31"/>
      <c r="I34" s="121">
        <v>0.15</v>
      </c>
      <c r="J34" s="120">
        <f>ROUND(((SUM(BF122:BF153))*I34),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ROUND((SUM(BG122:BG153)),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ROUND((SUM(BH122:BH153)),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ROUND((SUM(BI122:BI153)),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4" t="str">
        <f>E7</f>
        <v>Rekonstrukce zdroje tepla v objektu MP Českomalínská 776/25, Praha 6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3" t="str">
        <f>E9</f>
        <v>Objekt2 - ZTI-rozvody</v>
      </c>
      <c r="F87" s="263"/>
      <c r="G87" s="263"/>
      <c r="H87" s="263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11. 5. 2022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Městská část Praha 6, zast. SNEO, a.s.</v>
      </c>
      <c r="G91" s="33"/>
      <c r="H91" s="33"/>
      <c r="I91" s="26" t="s">
        <v>30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32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102</v>
      </c>
      <c r="D94" s="141"/>
      <c r="E94" s="141"/>
      <c r="F94" s="141"/>
      <c r="G94" s="141"/>
      <c r="H94" s="141"/>
      <c r="I94" s="141"/>
      <c r="J94" s="142" t="s">
        <v>103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104</v>
      </c>
      <c r="D96" s="33"/>
      <c r="E96" s="33"/>
      <c r="F96" s="33"/>
      <c r="G96" s="33"/>
      <c r="H96" s="33"/>
      <c r="I96" s="33"/>
      <c r="J96" s="81">
        <f>J122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105</v>
      </c>
    </row>
    <row r="97" spans="1:31" s="9" customFormat="1" ht="24.95" customHeight="1">
      <c r="B97" s="144"/>
      <c r="C97" s="145"/>
      <c r="D97" s="146" t="s">
        <v>383</v>
      </c>
      <c r="E97" s="147"/>
      <c r="F97" s="147"/>
      <c r="G97" s="147"/>
      <c r="H97" s="147"/>
      <c r="I97" s="147"/>
      <c r="J97" s="148">
        <f>J123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384</v>
      </c>
      <c r="E98" s="153"/>
      <c r="F98" s="153"/>
      <c r="G98" s="153"/>
      <c r="H98" s="153"/>
      <c r="I98" s="153"/>
      <c r="J98" s="154">
        <f>J124</f>
        <v>0</v>
      </c>
      <c r="K98" s="151"/>
      <c r="L98" s="155"/>
    </row>
    <row r="99" spans="1:31" s="9" customFormat="1" ht="24.95" customHeight="1">
      <c r="B99" s="144"/>
      <c r="C99" s="145"/>
      <c r="D99" s="146" t="s">
        <v>385</v>
      </c>
      <c r="E99" s="147"/>
      <c r="F99" s="147"/>
      <c r="G99" s="147"/>
      <c r="H99" s="147"/>
      <c r="I99" s="147"/>
      <c r="J99" s="148">
        <f>J130</f>
        <v>0</v>
      </c>
      <c r="K99" s="145"/>
      <c r="L99" s="149"/>
    </row>
    <row r="100" spans="1:31" s="10" customFormat="1" ht="19.899999999999999" customHeight="1">
      <c r="B100" s="150"/>
      <c r="C100" s="151"/>
      <c r="D100" s="152" t="s">
        <v>386</v>
      </c>
      <c r="E100" s="153"/>
      <c r="F100" s="153"/>
      <c r="G100" s="153"/>
      <c r="H100" s="153"/>
      <c r="I100" s="153"/>
      <c r="J100" s="154">
        <f>J131</f>
        <v>0</v>
      </c>
      <c r="K100" s="151"/>
      <c r="L100" s="155"/>
    </row>
    <row r="101" spans="1:31" s="10" customFormat="1" ht="14.85" customHeight="1">
      <c r="B101" s="150"/>
      <c r="C101" s="151"/>
      <c r="D101" s="152" t="s">
        <v>387</v>
      </c>
      <c r="E101" s="153"/>
      <c r="F101" s="153"/>
      <c r="G101" s="153"/>
      <c r="H101" s="153"/>
      <c r="I101" s="153"/>
      <c r="J101" s="154">
        <f>J136</f>
        <v>0</v>
      </c>
      <c r="K101" s="151"/>
      <c r="L101" s="155"/>
    </row>
    <row r="102" spans="1:31" s="9" customFormat="1" ht="24.95" customHeight="1">
      <c r="B102" s="144"/>
      <c r="C102" s="145"/>
      <c r="D102" s="146" t="s">
        <v>388</v>
      </c>
      <c r="E102" s="147"/>
      <c r="F102" s="147"/>
      <c r="G102" s="147"/>
      <c r="H102" s="147"/>
      <c r="I102" s="147"/>
      <c r="J102" s="148">
        <f>J150</f>
        <v>0</v>
      </c>
      <c r="K102" s="145"/>
      <c r="L102" s="149"/>
    </row>
    <row r="103" spans="1:31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122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64" t="str">
        <f>E7</f>
        <v>Rekonstrukce zdroje tepla v objektu MP Českomalínská 776/25, Praha 6</v>
      </c>
      <c r="F112" s="265"/>
      <c r="G112" s="265"/>
      <c r="H112" s="265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99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43" t="str">
        <f>E9</f>
        <v>Objekt2 - ZTI-rozvody</v>
      </c>
      <c r="F114" s="263"/>
      <c r="G114" s="263"/>
      <c r="H114" s="26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F12</f>
        <v xml:space="preserve"> </v>
      </c>
      <c r="G116" s="33"/>
      <c r="H116" s="33"/>
      <c r="I116" s="26" t="s">
        <v>22</v>
      </c>
      <c r="J116" s="63" t="str">
        <f>IF(J12="","",J12)</f>
        <v>11. 5. 2022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3"/>
      <c r="E118" s="33"/>
      <c r="F118" s="24" t="str">
        <f>E15</f>
        <v>Městská část Praha 6, zast. SNEO, a.s.</v>
      </c>
      <c r="G118" s="33"/>
      <c r="H118" s="33"/>
      <c r="I118" s="26" t="s">
        <v>30</v>
      </c>
      <c r="J118" s="29" t="str">
        <f>E21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28</v>
      </c>
      <c r="D119" s="33"/>
      <c r="E119" s="33"/>
      <c r="F119" s="24" t="str">
        <f>IF(E18="","",E18)</f>
        <v>Vyplň údaj</v>
      </c>
      <c r="G119" s="33"/>
      <c r="H119" s="33"/>
      <c r="I119" s="26" t="s">
        <v>32</v>
      </c>
      <c r="J119" s="29" t="str">
        <f>E24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56"/>
      <c r="B121" s="157"/>
      <c r="C121" s="158" t="s">
        <v>123</v>
      </c>
      <c r="D121" s="159" t="s">
        <v>60</v>
      </c>
      <c r="E121" s="159" t="s">
        <v>56</v>
      </c>
      <c r="F121" s="159" t="s">
        <v>57</v>
      </c>
      <c r="G121" s="159" t="s">
        <v>124</v>
      </c>
      <c r="H121" s="159" t="s">
        <v>125</v>
      </c>
      <c r="I121" s="159" t="s">
        <v>126</v>
      </c>
      <c r="J121" s="160" t="s">
        <v>103</v>
      </c>
      <c r="K121" s="161" t="s">
        <v>127</v>
      </c>
      <c r="L121" s="162"/>
      <c r="M121" s="72" t="s">
        <v>1</v>
      </c>
      <c r="N121" s="73" t="s">
        <v>39</v>
      </c>
      <c r="O121" s="73" t="s">
        <v>128</v>
      </c>
      <c r="P121" s="73" t="s">
        <v>129</v>
      </c>
      <c r="Q121" s="73" t="s">
        <v>130</v>
      </c>
      <c r="R121" s="73" t="s">
        <v>131</v>
      </c>
      <c r="S121" s="73" t="s">
        <v>132</v>
      </c>
      <c r="T121" s="74" t="s">
        <v>133</v>
      </c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</row>
    <row r="122" spans="1:65" s="2" customFormat="1" ht="22.9" customHeight="1">
      <c r="A122" s="31"/>
      <c r="B122" s="32"/>
      <c r="C122" s="79" t="s">
        <v>134</v>
      </c>
      <c r="D122" s="33"/>
      <c r="E122" s="33"/>
      <c r="F122" s="33"/>
      <c r="G122" s="33"/>
      <c r="H122" s="33"/>
      <c r="I122" s="33"/>
      <c r="J122" s="163">
        <f>J123+J130+J150</f>
        <v>0</v>
      </c>
      <c r="K122" s="33"/>
      <c r="L122" s="36"/>
      <c r="M122" s="75"/>
      <c r="N122" s="164"/>
      <c r="O122" s="76"/>
      <c r="P122" s="165">
        <f>P123+P130+P150</f>
        <v>0</v>
      </c>
      <c r="Q122" s="76"/>
      <c r="R122" s="165">
        <f>R123+R130+R150</f>
        <v>0</v>
      </c>
      <c r="S122" s="76"/>
      <c r="T122" s="166">
        <f>T123+T130+T150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74</v>
      </c>
      <c r="AU122" s="14" t="s">
        <v>105</v>
      </c>
      <c r="BK122" s="167">
        <f>BK123+BK130+BK150</f>
        <v>0</v>
      </c>
    </row>
    <row r="123" spans="1:65" s="12" customFormat="1" ht="25.9" customHeight="1">
      <c r="B123" s="168"/>
      <c r="C123" s="169"/>
      <c r="D123" s="170" t="s">
        <v>74</v>
      </c>
      <c r="E123" s="171" t="s">
        <v>389</v>
      </c>
      <c r="F123" s="171" t="s">
        <v>390</v>
      </c>
      <c r="G123" s="169"/>
      <c r="H123" s="169"/>
      <c r="I123" s="172"/>
      <c r="J123" s="173">
        <f>BK123</f>
        <v>0</v>
      </c>
      <c r="K123" s="169"/>
      <c r="L123" s="174"/>
      <c r="M123" s="175"/>
      <c r="N123" s="176"/>
      <c r="O123" s="176"/>
      <c r="P123" s="177">
        <f>P124</f>
        <v>0</v>
      </c>
      <c r="Q123" s="176"/>
      <c r="R123" s="177">
        <f>R124</f>
        <v>0</v>
      </c>
      <c r="S123" s="176"/>
      <c r="T123" s="178">
        <f>T124</f>
        <v>0</v>
      </c>
      <c r="AR123" s="179" t="s">
        <v>83</v>
      </c>
      <c r="AT123" s="180" t="s">
        <v>74</v>
      </c>
      <c r="AU123" s="180" t="s">
        <v>75</v>
      </c>
      <c r="AY123" s="179" t="s">
        <v>137</v>
      </c>
      <c r="BK123" s="181">
        <f>BK124</f>
        <v>0</v>
      </c>
    </row>
    <row r="124" spans="1:65" s="12" customFormat="1" ht="22.9" customHeight="1">
      <c r="B124" s="168"/>
      <c r="C124" s="169"/>
      <c r="D124" s="170" t="s">
        <v>74</v>
      </c>
      <c r="E124" s="182" t="s">
        <v>135</v>
      </c>
      <c r="F124" s="182" t="s">
        <v>391</v>
      </c>
      <c r="G124" s="169"/>
      <c r="H124" s="169"/>
      <c r="I124" s="172"/>
      <c r="J124" s="183">
        <f>BK124</f>
        <v>0</v>
      </c>
      <c r="K124" s="169"/>
      <c r="L124" s="174"/>
      <c r="M124" s="175"/>
      <c r="N124" s="176"/>
      <c r="O124" s="176"/>
      <c r="P124" s="177">
        <f>SUM(P125:P129)</f>
        <v>0</v>
      </c>
      <c r="Q124" s="176"/>
      <c r="R124" s="177">
        <f>SUM(R125:R129)</f>
        <v>0</v>
      </c>
      <c r="S124" s="176"/>
      <c r="T124" s="178">
        <f>SUM(T125:T129)</f>
        <v>0</v>
      </c>
      <c r="AR124" s="179" t="s">
        <v>85</v>
      </c>
      <c r="AT124" s="180" t="s">
        <v>74</v>
      </c>
      <c r="AU124" s="180" t="s">
        <v>83</v>
      </c>
      <c r="AY124" s="179" t="s">
        <v>137</v>
      </c>
      <c r="BK124" s="181">
        <f>SUM(BK125:BK129)</f>
        <v>0</v>
      </c>
    </row>
    <row r="125" spans="1:65" s="2" customFormat="1" ht="16.5" customHeight="1">
      <c r="A125" s="31"/>
      <c r="B125" s="32"/>
      <c r="C125" s="199" t="s">
        <v>83</v>
      </c>
      <c r="D125" s="199" t="s">
        <v>170</v>
      </c>
      <c r="E125" s="200" t="s">
        <v>392</v>
      </c>
      <c r="F125" s="201" t="s">
        <v>393</v>
      </c>
      <c r="G125" s="202" t="s">
        <v>278</v>
      </c>
      <c r="H125" s="203">
        <v>3</v>
      </c>
      <c r="I125" s="204"/>
      <c r="J125" s="205">
        <f>ROUND(I125*H125,2)</f>
        <v>0</v>
      </c>
      <c r="K125" s="206"/>
      <c r="L125" s="36"/>
      <c r="M125" s="207" t="s">
        <v>1</v>
      </c>
      <c r="N125" s="208" t="s">
        <v>40</v>
      </c>
      <c r="O125" s="68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7" t="s">
        <v>145</v>
      </c>
      <c r="AT125" s="197" t="s">
        <v>170</v>
      </c>
      <c r="AU125" s="197" t="s">
        <v>85</v>
      </c>
      <c r="AY125" s="14" t="s">
        <v>137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4" t="s">
        <v>83</v>
      </c>
      <c r="BK125" s="198">
        <f>ROUND(I125*H125,2)</f>
        <v>0</v>
      </c>
      <c r="BL125" s="14" t="s">
        <v>145</v>
      </c>
      <c r="BM125" s="197" t="s">
        <v>85</v>
      </c>
    </row>
    <row r="126" spans="1:65" s="2" customFormat="1" ht="16.5" customHeight="1">
      <c r="A126" s="31"/>
      <c r="B126" s="32"/>
      <c r="C126" s="199" t="s">
        <v>85</v>
      </c>
      <c r="D126" s="199" t="s">
        <v>170</v>
      </c>
      <c r="E126" s="200" t="s">
        <v>394</v>
      </c>
      <c r="F126" s="201" t="s">
        <v>395</v>
      </c>
      <c r="G126" s="202" t="s">
        <v>278</v>
      </c>
      <c r="H126" s="203">
        <v>0.5</v>
      </c>
      <c r="I126" s="204"/>
      <c r="J126" s="205">
        <f>ROUND(I126*H126,2)</f>
        <v>0</v>
      </c>
      <c r="K126" s="206"/>
      <c r="L126" s="36"/>
      <c r="M126" s="207" t="s">
        <v>1</v>
      </c>
      <c r="N126" s="208" t="s">
        <v>40</v>
      </c>
      <c r="O126" s="6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7" t="s">
        <v>145</v>
      </c>
      <c r="AT126" s="197" t="s">
        <v>170</v>
      </c>
      <c r="AU126" s="197" t="s">
        <v>85</v>
      </c>
      <c r="AY126" s="14" t="s">
        <v>137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4" t="s">
        <v>83</v>
      </c>
      <c r="BK126" s="198">
        <f>ROUND(I126*H126,2)</f>
        <v>0</v>
      </c>
      <c r="BL126" s="14" t="s">
        <v>145</v>
      </c>
      <c r="BM126" s="197" t="s">
        <v>145</v>
      </c>
    </row>
    <row r="127" spans="1:65" s="2" customFormat="1" ht="16.5" customHeight="1">
      <c r="A127" s="31"/>
      <c r="B127" s="32"/>
      <c r="C127" s="199" t="s">
        <v>149</v>
      </c>
      <c r="D127" s="199" t="s">
        <v>170</v>
      </c>
      <c r="E127" s="200" t="s">
        <v>396</v>
      </c>
      <c r="F127" s="201" t="s">
        <v>397</v>
      </c>
      <c r="G127" s="202" t="s">
        <v>278</v>
      </c>
      <c r="H127" s="203">
        <v>3.5</v>
      </c>
      <c r="I127" s="204"/>
      <c r="J127" s="205">
        <f>ROUND(I127*H127,2)</f>
        <v>0</v>
      </c>
      <c r="K127" s="206"/>
      <c r="L127" s="36"/>
      <c r="M127" s="207" t="s">
        <v>1</v>
      </c>
      <c r="N127" s="208" t="s">
        <v>40</v>
      </c>
      <c r="O127" s="6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7" t="s">
        <v>145</v>
      </c>
      <c r="AT127" s="197" t="s">
        <v>170</v>
      </c>
      <c r="AU127" s="197" t="s">
        <v>85</v>
      </c>
      <c r="AY127" s="14" t="s">
        <v>137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4" t="s">
        <v>83</v>
      </c>
      <c r="BK127" s="198">
        <f>ROUND(I127*H127,2)</f>
        <v>0</v>
      </c>
      <c r="BL127" s="14" t="s">
        <v>145</v>
      </c>
      <c r="BM127" s="197" t="s">
        <v>148</v>
      </c>
    </row>
    <row r="128" spans="1:65" s="2" customFormat="1" ht="16.5" customHeight="1">
      <c r="A128" s="31"/>
      <c r="B128" s="32"/>
      <c r="C128" s="199" t="s">
        <v>145</v>
      </c>
      <c r="D128" s="199" t="s">
        <v>170</v>
      </c>
      <c r="E128" s="200" t="s">
        <v>398</v>
      </c>
      <c r="F128" s="201" t="s">
        <v>399</v>
      </c>
      <c r="G128" s="202" t="s">
        <v>143</v>
      </c>
      <c r="H128" s="203">
        <v>1</v>
      </c>
      <c r="I128" s="204"/>
      <c r="J128" s="205">
        <f>ROUND(I128*H128,2)</f>
        <v>0</v>
      </c>
      <c r="K128" s="206"/>
      <c r="L128" s="36"/>
      <c r="M128" s="207" t="s">
        <v>1</v>
      </c>
      <c r="N128" s="208" t="s">
        <v>40</v>
      </c>
      <c r="O128" s="6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7" t="s">
        <v>145</v>
      </c>
      <c r="AT128" s="197" t="s">
        <v>170</v>
      </c>
      <c r="AU128" s="197" t="s">
        <v>85</v>
      </c>
      <c r="AY128" s="14" t="s">
        <v>137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4" t="s">
        <v>83</v>
      </c>
      <c r="BK128" s="198">
        <f>ROUND(I128*H128,2)</f>
        <v>0</v>
      </c>
      <c r="BL128" s="14" t="s">
        <v>145</v>
      </c>
      <c r="BM128" s="197" t="s">
        <v>144</v>
      </c>
    </row>
    <row r="129" spans="1:65" s="2" customFormat="1" ht="16.5" customHeight="1">
      <c r="A129" s="31"/>
      <c r="B129" s="32"/>
      <c r="C129" s="199" t="s">
        <v>155</v>
      </c>
      <c r="D129" s="199" t="s">
        <v>170</v>
      </c>
      <c r="E129" s="200" t="s">
        <v>400</v>
      </c>
      <c r="F129" s="201" t="s">
        <v>401</v>
      </c>
      <c r="G129" s="202" t="s">
        <v>143</v>
      </c>
      <c r="H129" s="203">
        <v>1</v>
      </c>
      <c r="I129" s="204"/>
      <c r="J129" s="205">
        <f>ROUND(I129*H129,2)</f>
        <v>0</v>
      </c>
      <c r="K129" s="206"/>
      <c r="L129" s="36"/>
      <c r="M129" s="207" t="s">
        <v>1</v>
      </c>
      <c r="N129" s="208" t="s">
        <v>40</v>
      </c>
      <c r="O129" s="6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7" t="s">
        <v>145</v>
      </c>
      <c r="AT129" s="197" t="s">
        <v>170</v>
      </c>
      <c r="AU129" s="197" t="s">
        <v>85</v>
      </c>
      <c r="AY129" s="14" t="s">
        <v>137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4" t="s">
        <v>83</v>
      </c>
      <c r="BK129" s="198">
        <f>ROUND(I129*H129,2)</f>
        <v>0</v>
      </c>
      <c r="BL129" s="14" t="s">
        <v>145</v>
      </c>
      <c r="BM129" s="197" t="s">
        <v>154</v>
      </c>
    </row>
    <row r="130" spans="1:65" s="12" customFormat="1" ht="25.9" customHeight="1">
      <c r="B130" s="168"/>
      <c r="C130" s="169"/>
      <c r="D130" s="170" t="s">
        <v>74</v>
      </c>
      <c r="E130" s="171" t="s">
        <v>138</v>
      </c>
      <c r="F130" s="171" t="s">
        <v>402</v>
      </c>
      <c r="G130" s="169"/>
      <c r="H130" s="169"/>
      <c r="I130" s="172"/>
      <c r="J130" s="173">
        <f>J131+J136</f>
        <v>0</v>
      </c>
      <c r="K130" s="169"/>
      <c r="L130" s="174"/>
      <c r="M130" s="175"/>
      <c r="N130" s="176"/>
      <c r="O130" s="176"/>
      <c r="P130" s="177">
        <f>P131</f>
        <v>0</v>
      </c>
      <c r="Q130" s="176"/>
      <c r="R130" s="177">
        <f>R131</f>
        <v>0</v>
      </c>
      <c r="S130" s="176"/>
      <c r="T130" s="178">
        <f>T131</f>
        <v>0</v>
      </c>
      <c r="AR130" s="179" t="s">
        <v>83</v>
      </c>
      <c r="AT130" s="180" t="s">
        <v>74</v>
      </c>
      <c r="AU130" s="180" t="s">
        <v>75</v>
      </c>
      <c r="AY130" s="179" t="s">
        <v>137</v>
      </c>
      <c r="BK130" s="181">
        <f>BK131</f>
        <v>0</v>
      </c>
    </row>
    <row r="131" spans="1:65" s="12" customFormat="1" ht="22.9" customHeight="1">
      <c r="B131" s="168"/>
      <c r="C131" s="169"/>
      <c r="D131" s="170" t="s">
        <v>74</v>
      </c>
      <c r="E131" s="182" t="s">
        <v>175</v>
      </c>
      <c r="F131" s="182" t="s">
        <v>403</v>
      </c>
      <c r="G131" s="169"/>
      <c r="H131" s="169"/>
      <c r="I131" s="172"/>
      <c r="J131" s="183">
        <f>SUM(J132:J135)</f>
        <v>0</v>
      </c>
      <c r="K131" s="169"/>
      <c r="L131" s="174"/>
      <c r="M131" s="175"/>
      <c r="N131" s="176"/>
      <c r="O131" s="176"/>
      <c r="P131" s="177">
        <f>P132+SUM(P133:P136)</f>
        <v>0</v>
      </c>
      <c r="Q131" s="176"/>
      <c r="R131" s="177">
        <f>R132+SUM(R133:R136)</f>
        <v>0</v>
      </c>
      <c r="S131" s="176"/>
      <c r="T131" s="178">
        <f>T132+SUM(T133:T136)</f>
        <v>0</v>
      </c>
      <c r="AR131" s="179" t="s">
        <v>83</v>
      </c>
      <c r="AT131" s="180" t="s">
        <v>74</v>
      </c>
      <c r="AU131" s="180" t="s">
        <v>83</v>
      </c>
      <c r="AY131" s="179" t="s">
        <v>137</v>
      </c>
      <c r="BK131" s="181">
        <f>BK132+SUM(BK133:BK136)</f>
        <v>0</v>
      </c>
    </row>
    <row r="132" spans="1:65" s="2" customFormat="1" ht="16.5" customHeight="1">
      <c r="A132" s="31"/>
      <c r="B132" s="32"/>
      <c r="C132" s="199" t="s">
        <v>148</v>
      </c>
      <c r="D132" s="199" t="s">
        <v>170</v>
      </c>
      <c r="E132" s="200" t="s">
        <v>404</v>
      </c>
      <c r="F132" s="201" t="s">
        <v>405</v>
      </c>
      <c r="G132" s="202" t="s">
        <v>278</v>
      </c>
      <c r="H132" s="203">
        <v>1</v>
      </c>
      <c r="I132" s="204"/>
      <c r="J132" s="205">
        <f>ROUND(I132*H132,2)</f>
        <v>0</v>
      </c>
      <c r="K132" s="206"/>
      <c r="L132" s="36"/>
      <c r="M132" s="207" t="s">
        <v>1</v>
      </c>
      <c r="N132" s="208" t="s">
        <v>40</v>
      </c>
      <c r="O132" s="6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7" t="s">
        <v>145</v>
      </c>
      <c r="AT132" s="197" t="s">
        <v>170</v>
      </c>
      <c r="AU132" s="197" t="s">
        <v>85</v>
      </c>
      <c r="AY132" s="14" t="s">
        <v>137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4" t="s">
        <v>83</v>
      </c>
      <c r="BK132" s="198">
        <f>ROUND(I132*H132,2)</f>
        <v>0</v>
      </c>
      <c r="BL132" s="14" t="s">
        <v>145</v>
      </c>
      <c r="BM132" s="197" t="s">
        <v>158</v>
      </c>
    </row>
    <row r="133" spans="1:65" s="2" customFormat="1" ht="16.5" customHeight="1">
      <c r="A133" s="31"/>
      <c r="B133" s="32"/>
      <c r="C133" s="199" t="s">
        <v>162</v>
      </c>
      <c r="D133" s="199" t="s">
        <v>170</v>
      </c>
      <c r="E133" s="200" t="s">
        <v>406</v>
      </c>
      <c r="F133" s="201" t="s">
        <v>407</v>
      </c>
      <c r="G133" s="202" t="s">
        <v>278</v>
      </c>
      <c r="H133" s="203">
        <v>30</v>
      </c>
      <c r="I133" s="204"/>
      <c r="J133" s="205">
        <f>ROUND(I133*H133,2)</f>
        <v>0</v>
      </c>
      <c r="K133" s="206"/>
      <c r="L133" s="36"/>
      <c r="M133" s="207" t="s">
        <v>1</v>
      </c>
      <c r="N133" s="208" t="s">
        <v>40</v>
      </c>
      <c r="O133" s="6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7" t="s">
        <v>145</v>
      </c>
      <c r="AT133" s="197" t="s">
        <v>170</v>
      </c>
      <c r="AU133" s="197" t="s">
        <v>85</v>
      </c>
      <c r="AY133" s="14" t="s">
        <v>137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4" t="s">
        <v>83</v>
      </c>
      <c r="BK133" s="198">
        <f>ROUND(I133*H133,2)</f>
        <v>0</v>
      </c>
      <c r="BL133" s="14" t="s">
        <v>145</v>
      </c>
      <c r="BM133" s="197" t="s">
        <v>161</v>
      </c>
    </row>
    <row r="134" spans="1:65" s="2" customFormat="1" ht="16.5" customHeight="1">
      <c r="A134" s="31"/>
      <c r="B134" s="32"/>
      <c r="C134" s="199" t="s">
        <v>144</v>
      </c>
      <c r="D134" s="199" t="s">
        <v>170</v>
      </c>
      <c r="E134" s="200" t="s">
        <v>408</v>
      </c>
      <c r="F134" s="201" t="s">
        <v>409</v>
      </c>
      <c r="G134" s="202" t="s">
        <v>278</v>
      </c>
      <c r="H134" s="203">
        <v>25</v>
      </c>
      <c r="I134" s="204"/>
      <c r="J134" s="205">
        <f>ROUND(I134*H134,2)</f>
        <v>0</v>
      </c>
      <c r="K134" s="206"/>
      <c r="L134" s="36"/>
      <c r="M134" s="207" t="s">
        <v>1</v>
      </c>
      <c r="N134" s="208" t="s">
        <v>40</v>
      </c>
      <c r="O134" s="6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7" t="s">
        <v>145</v>
      </c>
      <c r="AT134" s="197" t="s">
        <v>170</v>
      </c>
      <c r="AU134" s="197" t="s">
        <v>85</v>
      </c>
      <c r="AY134" s="14" t="s">
        <v>137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4" t="s">
        <v>83</v>
      </c>
      <c r="BK134" s="198">
        <f>ROUND(I134*H134,2)</f>
        <v>0</v>
      </c>
      <c r="BL134" s="14" t="s">
        <v>145</v>
      </c>
      <c r="BM134" s="197" t="s">
        <v>165</v>
      </c>
    </row>
    <row r="135" spans="1:65" s="2" customFormat="1" ht="16.5" customHeight="1">
      <c r="A135" s="31"/>
      <c r="B135" s="32"/>
      <c r="C135" s="199" t="s">
        <v>169</v>
      </c>
      <c r="D135" s="199" t="s">
        <v>170</v>
      </c>
      <c r="E135" s="200" t="s">
        <v>410</v>
      </c>
      <c r="F135" s="201" t="s">
        <v>411</v>
      </c>
      <c r="G135" s="202" t="s">
        <v>278</v>
      </c>
      <c r="H135" s="203">
        <v>25</v>
      </c>
      <c r="I135" s="204"/>
      <c r="J135" s="205">
        <f>ROUND(I135*H135,2)</f>
        <v>0</v>
      </c>
      <c r="K135" s="206"/>
      <c r="L135" s="36"/>
      <c r="M135" s="207" t="s">
        <v>1</v>
      </c>
      <c r="N135" s="208" t="s">
        <v>40</v>
      </c>
      <c r="O135" s="6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7" t="s">
        <v>145</v>
      </c>
      <c r="AT135" s="197" t="s">
        <v>170</v>
      </c>
      <c r="AU135" s="197" t="s">
        <v>85</v>
      </c>
      <c r="AY135" s="14" t="s">
        <v>137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4" t="s">
        <v>83</v>
      </c>
      <c r="BK135" s="198">
        <f>ROUND(I135*H135,2)</f>
        <v>0</v>
      </c>
      <c r="BL135" s="14" t="s">
        <v>145</v>
      </c>
      <c r="BM135" s="197" t="s">
        <v>168</v>
      </c>
    </row>
    <row r="136" spans="1:65" s="12" customFormat="1" ht="20.85" customHeight="1">
      <c r="B136" s="168"/>
      <c r="C136" s="169"/>
      <c r="D136" s="170" t="s">
        <v>74</v>
      </c>
      <c r="E136" s="182" t="s">
        <v>205</v>
      </c>
      <c r="F136" s="182" t="s">
        <v>412</v>
      </c>
      <c r="G136" s="169"/>
      <c r="H136" s="169"/>
      <c r="I136" s="172"/>
      <c r="J136" s="183">
        <f>SUM(J137:J149)</f>
        <v>0</v>
      </c>
      <c r="K136" s="169"/>
      <c r="L136" s="174"/>
      <c r="M136" s="175"/>
      <c r="N136" s="176"/>
      <c r="O136" s="176"/>
      <c r="P136" s="177">
        <f>SUM(P137:P149)</f>
        <v>0</v>
      </c>
      <c r="Q136" s="176"/>
      <c r="R136" s="177">
        <f>SUM(R137:R149)</f>
        <v>0</v>
      </c>
      <c r="S136" s="176"/>
      <c r="T136" s="178">
        <f>SUM(T137:T149)</f>
        <v>0</v>
      </c>
      <c r="AR136" s="179" t="s">
        <v>83</v>
      </c>
      <c r="AT136" s="180" t="s">
        <v>74</v>
      </c>
      <c r="AU136" s="180" t="s">
        <v>85</v>
      </c>
      <c r="AY136" s="179" t="s">
        <v>137</v>
      </c>
      <c r="BK136" s="181">
        <f>SUM(BK137:BK149)</f>
        <v>0</v>
      </c>
    </row>
    <row r="137" spans="1:65" s="2" customFormat="1" ht="16.5" customHeight="1">
      <c r="A137" s="31"/>
      <c r="B137" s="32"/>
      <c r="C137" s="199" t="s">
        <v>154</v>
      </c>
      <c r="D137" s="199" t="s">
        <v>170</v>
      </c>
      <c r="E137" s="200" t="s">
        <v>413</v>
      </c>
      <c r="F137" s="201" t="s">
        <v>414</v>
      </c>
      <c r="G137" s="202" t="s">
        <v>278</v>
      </c>
      <c r="H137" s="203">
        <v>10</v>
      </c>
      <c r="I137" s="204"/>
      <c r="J137" s="205">
        <f t="shared" ref="J137:J149" si="0">ROUND(I137*H137,2)</f>
        <v>0</v>
      </c>
      <c r="K137" s="206"/>
      <c r="L137" s="36"/>
      <c r="M137" s="207" t="s">
        <v>1</v>
      </c>
      <c r="N137" s="208" t="s">
        <v>40</v>
      </c>
      <c r="O137" s="68"/>
      <c r="P137" s="195">
        <f t="shared" ref="P137:P149" si="1">O137*H137</f>
        <v>0</v>
      </c>
      <c r="Q137" s="195">
        <v>0</v>
      </c>
      <c r="R137" s="195">
        <f t="shared" ref="R137:R149" si="2">Q137*H137</f>
        <v>0</v>
      </c>
      <c r="S137" s="195">
        <v>0</v>
      </c>
      <c r="T137" s="196">
        <f t="shared" ref="T137:T149" si="3"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7" t="s">
        <v>145</v>
      </c>
      <c r="AT137" s="197" t="s">
        <v>170</v>
      </c>
      <c r="AU137" s="197" t="s">
        <v>149</v>
      </c>
      <c r="AY137" s="14" t="s">
        <v>137</v>
      </c>
      <c r="BE137" s="198">
        <f t="shared" ref="BE137:BE149" si="4">IF(N137="základní",J137,0)</f>
        <v>0</v>
      </c>
      <c r="BF137" s="198">
        <f t="shared" ref="BF137:BF149" si="5">IF(N137="snížená",J137,0)</f>
        <v>0</v>
      </c>
      <c r="BG137" s="198">
        <f t="shared" ref="BG137:BG149" si="6">IF(N137="zákl. přenesená",J137,0)</f>
        <v>0</v>
      </c>
      <c r="BH137" s="198">
        <f t="shared" ref="BH137:BH149" si="7">IF(N137="sníž. přenesená",J137,0)</f>
        <v>0</v>
      </c>
      <c r="BI137" s="198">
        <f t="shared" ref="BI137:BI149" si="8">IF(N137="nulová",J137,0)</f>
        <v>0</v>
      </c>
      <c r="BJ137" s="14" t="s">
        <v>83</v>
      </c>
      <c r="BK137" s="198">
        <f t="shared" ref="BK137:BK149" si="9">ROUND(I137*H137,2)</f>
        <v>0</v>
      </c>
      <c r="BL137" s="14" t="s">
        <v>145</v>
      </c>
      <c r="BM137" s="197" t="s">
        <v>174</v>
      </c>
    </row>
    <row r="138" spans="1:65" s="2" customFormat="1" ht="16.5" customHeight="1">
      <c r="A138" s="31"/>
      <c r="B138" s="32"/>
      <c r="C138" s="199" t="s">
        <v>179</v>
      </c>
      <c r="D138" s="199" t="s">
        <v>170</v>
      </c>
      <c r="E138" s="200" t="s">
        <v>415</v>
      </c>
      <c r="F138" s="201" t="s">
        <v>416</v>
      </c>
      <c r="G138" s="202" t="s">
        <v>278</v>
      </c>
      <c r="H138" s="203">
        <v>6</v>
      </c>
      <c r="I138" s="204"/>
      <c r="J138" s="205">
        <f t="shared" si="0"/>
        <v>0</v>
      </c>
      <c r="K138" s="206"/>
      <c r="L138" s="36"/>
      <c r="M138" s="207" t="s">
        <v>1</v>
      </c>
      <c r="N138" s="208" t="s">
        <v>40</v>
      </c>
      <c r="O138" s="68"/>
      <c r="P138" s="195">
        <f t="shared" si="1"/>
        <v>0</v>
      </c>
      <c r="Q138" s="195">
        <v>0</v>
      </c>
      <c r="R138" s="195">
        <f t="shared" si="2"/>
        <v>0</v>
      </c>
      <c r="S138" s="195">
        <v>0</v>
      </c>
      <c r="T138" s="196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7" t="s">
        <v>145</v>
      </c>
      <c r="AT138" s="197" t="s">
        <v>170</v>
      </c>
      <c r="AU138" s="197" t="s">
        <v>149</v>
      </c>
      <c r="AY138" s="14" t="s">
        <v>137</v>
      </c>
      <c r="BE138" s="198">
        <f t="shared" si="4"/>
        <v>0</v>
      </c>
      <c r="BF138" s="198">
        <f t="shared" si="5"/>
        <v>0</v>
      </c>
      <c r="BG138" s="198">
        <f t="shared" si="6"/>
        <v>0</v>
      </c>
      <c r="BH138" s="198">
        <f t="shared" si="7"/>
        <v>0</v>
      </c>
      <c r="BI138" s="198">
        <f t="shared" si="8"/>
        <v>0</v>
      </c>
      <c r="BJ138" s="14" t="s">
        <v>83</v>
      </c>
      <c r="BK138" s="198">
        <f t="shared" si="9"/>
        <v>0</v>
      </c>
      <c r="BL138" s="14" t="s">
        <v>145</v>
      </c>
      <c r="BM138" s="197" t="s">
        <v>178</v>
      </c>
    </row>
    <row r="139" spans="1:65" s="2" customFormat="1" ht="16.5" customHeight="1">
      <c r="A139" s="31"/>
      <c r="B139" s="32"/>
      <c r="C139" s="199" t="s">
        <v>158</v>
      </c>
      <c r="D139" s="199" t="s">
        <v>170</v>
      </c>
      <c r="E139" s="200" t="s">
        <v>417</v>
      </c>
      <c r="F139" s="201" t="s">
        <v>418</v>
      </c>
      <c r="G139" s="202" t="s">
        <v>278</v>
      </c>
      <c r="H139" s="203">
        <v>97</v>
      </c>
      <c r="I139" s="204"/>
      <c r="J139" s="205">
        <f t="shared" si="0"/>
        <v>0</v>
      </c>
      <c r="K139" s="206"/>
      <c r="L139" s="36"/>
      <c r="M139" s="207" t="s">
        <v>1</v>
      </c>
      <c r="N139" s="208" t="s">
        <v>40</v>
      </c>
      <c r="O139" s="68"/>
      <c r="P139" s="195">
        <f t="shared" si="1"/>
        <v>0</v>
      </c>
      <c r="Q139" s="195">
        <v>0</v>
      </c>
      <c r="R139" s="195">
        <f t="shared" si="2"/>
        <v>0</v>
      </c>
      <c r="S139" s="195">
        <v>0</v>
      </c>
      <c r="T139" s="196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7" t="s">
        <v>145</v>
      </c>
      <c r="AT139" s="197" t="s">
        <v>170</v>
      </c>
      <c r="AU139" s="197" t="s">
        <v>149</v>
      </c>
      <c r="AY139" s="14" t="s">
        <v>137</v>
      </c>
      <c r="BE139" s="198">
        <f t="shared" si="4"/>
        <v>0</v>
      </c>
      <c r="BF139" s="198">
        <f t="shared" si="5"/>
        <v>0</v>
      </c>
      <c r="BG139" s="198">
        <f t="shared" si="6"/>
        <v>0</v>
      </c>
      <c r="BH139" s="198">
        <f t="shared" si="7"/>
        <v>0</v>
      </c>
      <c r="BI139" s="198">
        <f t="shared" si="8"/>
        <v>0</v>
      </c>
      <c r="BJ139" s="14" t="s">
        <v>83</v>
      </c>
      <c r="BK139" s="198">
        <f t="shared" si="9"/>
        <v>0</v>
      </c>
      <c r="BL139" s="14" t="s">
        <v>145</v>
      </c>
      <c r="BM139" s="197" t="s">
        <v>182</v>
      </c>
    </row>
    <row r="140" spans="1:65" s="2" customFormat="1" ht="16.5" customHeight="1">
      <c r="A140" s="31"/>
      <c r="B140" s="32"/>
      <c r="C140" s="199" t="s">
        <v>187</v>
      </c>
      <c r="D140" s="199" t="s">
        <v>170</v>
      </c>
      <c r="E140" s="200" t="s">
        <v>419</v>
      </c>
      <c r="F140" s="201" t="s">
        <v>420</v>
      </c>
      <c r="G140" s="202" t="s">
        <v>278</v>
      </c>
      <c r="H140" s="203">
        <v>97</v>
      </c>
      <c r="I140" s="204"/>
      <c r="J140" s="205">
        <f t="shared" si="0"/>
        <v>0</v>
      </c>
      <c r="K140" s="206"/>
      <c r="L140" s="36"/>
      <c r="M140" s="207" t="s">
        <v>1</v>
      </c>
      <c r="N140" s="208" t="s">
        <v>40</v>
      </c>
      <c r="O140" s="68"/>
      <c r="P140" s="195">
        <f t="shared" si="1"/>
        <v>0</v>
      </c>
      <c r="Q140" s="195">
        <v>0</v>
      </c>
      <c r="R140" s="195">
        <f t="shared" si="2"/>
        <v>0</v>
      </c>
      <c r="S140" s="195">
        <v>0</v>
      </c>
      <c r="T140" s="196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7" t="s">
        <v>145</v>
      </c>
      <c r="AT140" s="197" t="s">
        <v>170</v>
      </c>
      <c r="AU140" s="197" t="s">
        <v>149</v>
      </c>
      <c r="AY140" s="14" t="s">
        <v>137</v>
      </c>
      <c r="BE140" s="198">
        <f t="shared" si="4"/>
        <v>0</v>
      </c>
      <c r="BF140" s="198">
        <f t="shared" si="5"/>
        <v>0</v>
      </c>
      <c r="BG140" s="198">
        <f t="shared" si="6"/>
        <v>0</v>
      </c>
      <c r="BH140" s="198">
        <f t="shared" si="7"/>
        <v>0</v>
      </c>
      <c r="BI140" s="198">
        <f t="shared" si="8"/>
        <v>0</v>
      </c>
      <c r="BJ140" s="14" t="s">
        <v>83</v>
      </c>
      <c r="BK140" s="198">
        <f t="shared" si="9"/>
        <v>0</v>
      </c>
      <c r="BL140" s="14" t="s">
        <v>145</v>
      </c>
      <c r="BM140" s="197" t="s">
        <v>186</v>
      </c>
    </row>
    <row r="141" spans="1:65" s="2" customFormat="1" ht="16.5" customHeight="1">
      <c r="A141" s="31"/>
      <c r="B141" s="32"/>
      <c r="C141" s="199" t="s">
        <v>161</v>
      </c>
      <c r="D141" s="199" t="s">
        <v>170</v>
      </c>
      <c r="E141" s="200" t="s">
        <v>421</v>
      </c>
      <c r="F141" s="201" t="s">
        <v>422</v>
      </c>
      <c r="G141" s="202" t="s">
        <v>143</v>
      </c>
      <c r="H141" s="203">
        <v>1</v>
      </c>
      <c r="I141" s="204"/>
      <c r="J141" s="205">
        <f t="shared" si="0"/>
        <v>0</v>
      </c>
      <c r="K141" s="206"/>
      <c r="L141" s="36"/>
      <c r="M141" s="207" t="s">
        <v>1</v>
      </c>
      <c r="N141" s="208" t="s">
        <v>40</v>
      </c>
      <c r="O141" s="68"/>
      <c r="P141" s="195">
        <f t="shared" si="1"/>
        <v>0</v>
      </c>
      <c r="Q141" s="195">
        <v>0</v>
      </c>
      <c r="R141" s="195">
        <f t="shared" si="2"/>
        <v>0</v>
      </c>
      <c r="S141" s="195">
        <v>0</v>
      </c>
      <c r="T141" s="196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7" t="s">
        <v>145</v>
      </c>
      <c r="AT141" s="197" t="s">
        <v>170</v>
      </c>
      <c r="AU141" s="197" t="s">
        <v>149</v>
      </c>
      <c r="AY141" s="14" t="s">
        <v>137</v>
      </c>
      <c r="BE141" s="198">
        <f t="shared" si="4"/>
        <v>0</v>
      </c>
      <c r="BF141" s="198">
        <f t="shared" si="5"/>
        <v>0</v>
      </c>
      <c r="BG141" s="198">
        <f t="shared" si="6"/>
        <v>0</v>
      </c>
      <c r="BH141" s="198">
        <f t="shared" si="7"/>
        <v>0</v>
      </c>
      <c r="BI141" s="198">
        <f t="shared" si="8"/>
        <v>0</v>
      </c>
      <c r="BJ141" s="14" t="s">
        <v>83</v>
      </c>
      <c r="BK141" s="198">
        <f t="shared" si="9"/>
        <v>0</v>
      </c>
      <c r="BL141" s="14" t="s">
        <v>145</v>
      </c>
      <c r="BM141" s="197" t="s">
        <v>190</v>
      </c>
    </row>
    <row r="142" spans="1:65" s="2" customFormat="1" ht="16.5" customHeight="1">
      <c r="A142" s="31"/>
      <c r="B142" s="32"/>
      <c r="C142" s="199" t="s">
        <v>8</v>
      </c>
      <c r="D142" s="199" t="s">
        <v>170</v>
      </c>
      <c r="E142" s="200" t="s">
        <v>423</v>
      </c>
      <c r="F142" s="201" t="s">
        <v>424</v>
      </c>
      <c r="G142" s="202" t="s">
        <v>143</v>
      </c>
      <c r="H142" s="203">
        <v>7</v>
      </c>
      <c r="I142" s="204"/>
      <c r="J142" s="205">
        <f t="shared" si="0"/>
        <v>0</v>
      </c>
      <c r="K142" s="206"/>
      <c r="L142" s="36"/>
      <c r="M142" s="207" t="s">
        <v>1</v>
      </c>
      <c r="N142" s="208" t="s">
        <v>40</v>
      </c>
      <c r="O142" s="68"/>
      <c r="P142" s="195">
        <f t="shared" si="1"/>
        <v>0</v>
      </c>
      <c r="Q142" s="195">
        <v>0</v>
      </c>
      <c r="R142" s="195">
        <f t="shared" si="2"/>
        <v>0</v>
      </c>
      <c r="S142" s="195">
        <v>0</v>
      </c>
      <c r="T142" s="196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7" t="s">
        <v>145</v>
      </c>
      <c r="AT142" s="197" t="s">
        <v>170</v>
      </c>
      <c r="AU142" s="197" t="s">
        <v>149</v>
      </c>
      <c r="AY142" s="14" t="s">
        <v>137</v>
      </c>
      <c r="BE142" s="198">
        <f t="shared" si="4"/>
        <v>0</v>
      </c>
      <c r="BF142" s="198">
        <f t="shared" si="5"/>
        <v>0</v>
      </c>
      <c r="BG142" s="198">
        <f t="shared" si="6"/>
        <v>0</v>
      </c>
      <c r="BH142" s="198">
        <f t="shared" si="7"/>
        <v>0</v>
      </c>
      <c r="BI142" s="198">
        <f t="shared" si="8"/>
        <v>0</v>
      </c>
      <c r="BJ142" s="14" t="s">
        <v>83</v>
      </c>
      <c r="BK142" s="198">
        <f t="shared" si="9"/>
        <v>0</v>
      </c>
      <c r="BL142" s="14" t="s">
        <v>145</v>
      </c>
      <c r="BM142" s="197" t="s">
        <v>193</v>
      </c>
    </row>
    <row r="143" spans="1:65" s="2" customFormat="1" ht="16.5" customHeight="1">
      <c r="A143" s="31"/>
      <c r="B143" s="32"/>
      <c r="C143" s="199" t="s">
        <v>165</v>
      </c>
      <c r="D143" s="199" t="s">
        <v>170</v>
      </c>
      <c r="E143" s="200" t="s">
        <v>425</v>
      </c>
      <c r="F143" s="201" t="s">
        <v>426</v>
      </c>
      <c r="G143" s="202" t="s">
        <v>143</v>
      </c>
      <c r="H143" s="203">
        <v>1</v>
      </c>
      <c r="I143" s="204"/>
      <c r="J143" s="205">
        <f t="shared" si="0"/>
        <v>0</v>
      </c>
      <c r="K143" s="206"/>
      <c r="L143" s="36"/>
      <c r="M143" s="207" t="s">
        <v>1</v>
      </c>
      <c r="N143" s="208" t="s">
        <v>40</v>
      </c>
      <c r="O143" s="68"/>
      <c r="P143" s="195">
        <f t="shared" si="1"/>
        <v>0</v>
      </c>
      <c r="Q143" s="195">
        <v>0</v>
      </c>
      <c r="R143" s="195">
        <f t="shared" si="2"/>
        <v>0</v>
      </c>
      <c r="S143" s="195">
        <v>0</v>
      </c>
      <c r="T143" s="196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7" t="s">
        <v>145</v>
      </c>
      <c r="AT143" s="197" t="s">
        <v>170</v>
      </c>
      <c r="AU143" s="197" t="s">
        <v>149</v>
      </c>
      <c r="AY143" s="14" t="s">
        <v>137</v>
      </c>
      <c r="BE143" s="198">
        <f t="shared" si="4"/>
        <v>0</v>
      </c>
      <c r="BF143" s="198">
        <f t="shared" si="5"/>
        <v>0</v>
      </c>
      <c r="BG143" s="198">
        <f t="shared" si="6"/>
        <v>0</v>
      </c>
      <c r="BH143" s="198">
        <f t="shared" si="7"/>
        <v>0</v>
      </c>
      <c r="BI143" s="198">
        <f t="shared" si="8"/>
        <v>0</v>
      </c>
      <c r="BJ143" s="14" t="s">
        <v>83</v>
      </c>
      <c r="BK143" s="198">
        <f t="shared" si="9"/>
        <v>0</v>
      </c>
      <c r="BL143" s="14" t="s">
        <v>145</v>
      </c>
      <c r="BM143" s="197" t="s">
        <v>196</v>
      </c>
    </row>
    <row r="144" spans="1:65" s="2" customFormat="1" ht="16.5" customHeight="1">
      <c r="A144" s="31"/>
      <c r="B144" s="32"/>
      <c r="C144" s="199" t="s">
        <v>200</v>
      </c>
      <c r="D144" s="199" t="s">
        <v>170</v>
      </c>
      <c r="E144" s="200" t="s">
        <v>427</v>
      </c>
      <c r="F144" s="201" t="s">
        <v>428</v>
      </c>
      <c r="G144" s="202" t="s">
        <v>143</v>
      </c>
      <c r="H144" s="203">
        <v>2</v>
      </c>
      <c r="I144" s="204"/>
      <c r="J144" s="205">
        <f t="shared" si="0"/>
        <v>0</v>
      </c>
      <c r="K144" s="206"/>
      <c r="L144" s="36"/>
      <c r="M144" s="207" t="s">
        <v>1</v>
      </c>
      <c r="N144" s="208" t="s">
        <v>40</v>
      </c>
      <c r="O144" s="68"/>
      <c r="P144" s="195">
        <f t="shared" si="1"/>
        <v>0</v>
      </c>
      <c r="Q144" s="195">
        <v>0</v>
      </c>
      <c r="R144" s="195">
        <f t="shared" si="2"/>
        <v>0</v>
      </c>
      <c r="S144" s="195">
        <v>0</v>
      </c>
      <c r="T144" s="196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7" t="s">
        <v>145</v>
      </c>
      <c r="AT144" s="197" t="s">
        <v>170</v>
      </c>
      <c r="AU144" s="197" t="s">
        <v>149</v>
      </c>
      <c r="AY144" s="14" t="s">
        <v>137</v>
      </c>
      <c r="BE144" s="198">
        <f t="shared" si="4"/>
        <v>0</v>
      </c>
      <c r="BF144" s="198">
        <f t="shared" si="5"/>
        <v>0</v>
      </c>
      <c r="BG144" s="198">
        <f t="shared" si="6"/>
        <v>0</v>
      </c>
      <c r="BH144" s="198">
        <f t="shared" si="7"/>
        <v>0</v>
      </c>
      <c r="BI144" s="198">
        <f t="shared" si="8"/>
        <v>0</v>
      </c>
      <c r="BJ144" s="14" t="s">
        <v>83</v>
      </c>
      <c r="BK144" s="198">
        <f t="shared" si="9"/>
        <v>0</v>
      </c>
      <c r="BL144" s="14" t="s">
        <v>145</v>
      </c>
      <c r="BM144" s="197" t="s">
        <v>199</v>
      </c>
    </row>
    <row r="145" spans="1:65" s="2" customFormat="1" ht="16.5" customHeight="1">
      <c r="A145" s="31"/>
      <c r="B145" s="32"/>
      <c r="C145" s="199" t="s">
        <v>168</v>
      </c>
      <c r="D145" s="199" t="s">
        <v>170</v>
      </c>
      <c r="E145" s="200" t="s">
        <v>429</v>
      </c>
      <c r="F145" s="201" t="s">
        <v>430</v>
      </c>
      <c r="G145" s="202" t="s">
        <v>143</v>
      </c>
      <c r="H145" s="203">
        <v>1</v>
      </c>
      <c r="I145" s="204"/>
      <c r="J145" s="205">
        <f t="shared" si="0"/>
        <v>0</v>
      </c>
      <c r="K145" s="206"/>
      <c r="L145" s="36"/>
      <c r="M145" s="207" t="s">
        <v>1</v>
      </c>
      <c r="N145" s="208" t="s">
        <v>40</v>
      </c>
      <c r="O145" s="68"/>
      <c r="P145" s="195">
        <f t="shared" si="1"/>
        <v>0</v>
      </c>
      <c r="Q145" s="195">
        <v>0</v>
      </c>
      <c r="R145" s="195">
        <f t="shared" si="2"/>
        <v>0</v>
      </c>
      <c r="S145" s="195">
        <v>0</v>
      </c>
      <c r="T145" s="196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7" t="s">
        <v>145</v>
      </c>
      <c r="AT145" s="197" t="s">
        <v>170</v>
      </c>
      <c r="AU145" s="197" t="s">
        <v>149</v>
      </c>
      <c r="AY145" s="14" t="s">
        <v>137</v>
      </c>
      <c r="BE145" s="198">
        <f t="shared" si="4"/>
        <v>0</v>
      </c>
      <c r="BF145" s="198">
        <f t="shared" si="5"/>
        <v>0</v>
      </c>
      <c r="BG145" s="198">
        <f t="shared" si="6"/>
        <v>0</v>
      </c>
      <c r="BH145" s="198">
        <f t="shared" si="7"/>
        <v>0</v>
      </c>
      <c r="BI145" s="198">
        <f t="shared" si="8"/>
        <v>0</v>
      </c>
      <c r="BJ145" s="14" t="s">
        <v>83</v>
      </c>
      <c r="BK145" s="198">
        <f t="shared" si="9"/>
        <v>0</v>
      </c>
      <c r="BL145" s="14" t="s">
        <v>145</v>
      </c>
      <c r="BM145" s="197" t="s">
        <v>204</v>
      </c>
    </row>
    <row r="146" spans="1:65" s="2" customFormat="1" ht="16.5" customHeight="1">
      <c r="A146" s="31"/>
      <c r="B146" s="32"/>
      <c r="C146" s="199" t="s">
        <v>209</v>
      </c>
      <c r="D146" s="199" t="s">
        <v>170</v>
      </c>
      <c r="E146" s="200" t="s">
        <v>431</v>
      </c>
      <c r="F146" s="201" t="s">
        <v>432</v>
      </c>
      <c r="G146" s="202" t="s">
        <v>143</v>
      </c>
      <c r="H146" s="203">
        <v>1</v>
      </c>
      <c r="I146" s="204"/>
      <c r="J146" s="205">
        <f t="shared" si="0"/>
        <v>0</v>
      </c>
      <c r="K146" s="206"/>
      <c r="L146" s="36"/>
      <c r="M146" s="207" t="s">
        <v>1</v>
      </c>
      <c r="N146" s="208" t="s">
        <v>40</v>
      </c>
      <c r="O146" s="68"/>
      <c r="P146" s="195">
        <f t="shared" si="1"/>
        <v>0</v>
      </c>
      <c r="Q146" s="195">
        <v>0</v>
      </c>
      <c r="R146" s="195">
        <f t="shared" si="2"/>
        <v>0</v>
      </c>
      <c r="S146" s="195">
        <v>0</v>
      </c>
      <c r="T146" s="196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7" t="s">
        <v>145</v>
      </c>
      <c r="AT146" s="197" t="s">
        <v>170</v>
      </c>
      <c r="AU146" s="197" t="s">
        <v>149</v>
      </c>
      <c r="AY146" s="14" t="s">
        <v>137</v>
      </c>
      <c r="BE146" s="198">
        <f t="shared" si="4"/>
        <v>0</v>
      </c>
      <c r="BF146" s="198">
        <f t="shared" si="5"/>
        <v>0</v>
      </c>
      <c r="BG146" s="198">
        <f t="shared" si="6"/>
        <v>0</v>
      </c>
      <c r="BH146" s="198">
        <f t="shared" si="7"/>
        <v>0</v>
      </c>
      <c r="BI146" s="198">
        <f t="shared" si="8"/>
        <v>0</v>
      </c>
      <c r="BJ146" s="14" t="s">
        <v>83</v>
      </c>
      <c r="BK146" s="198">
        <f t="shared" si="9"/>
        <v>0</v>
      </c>
      <c r="BL146" s="14" t="s">
        <v>145</v>
      </c>
      <c r="BM146" s="197" t="s">
        <v>208</v>
      </c>
    </row>
    <row r="147" spans="1:65" s="2" customFormat="1" ht="16.5" customHeight="1">
      <c r="A147" s="31"/>
      <c r="B147" s="32"/>
      <c r="C147" s="199" t="s">
        <v>174</v>
      </c>
      <c r="D147" s="199" t="s">
        <v>170</v>
      </c>
      <c r="E147" s="200" t="s">
        <v>433</v>
      </c>
      <c r="F147" s="201" t="s">
        <v>434</v>
      </c>
      <c r="G147" s="202" t="s">
        <v>143</v>
      </c>
      <c r="H147" s="203">
        <v>1</v>
      </c>
      <c r="I147" s="204"/>
      <c r="J147" s="205">
        <f t="shared" si="0"/>
        <v>0</v>
      </c>
      <c r="K147" s="206"/>
      <c r="L147" s="36"/>
      <c r="M147" s="207" t="s">
        <v>1</v>
      </c>
      <c r="N147" s="208" t="s">
        <v>40</v>
      </c>
      <c r="O147" s="68"/>
      <c r="P147" s="195">
        <f t="shared" si="1"/>
        <v>0</v>
      </c>
      <c r="Q147" s="195">
        <v>0</v>
      </c>
      <c r="R147" s="195">
        <f t="shared" si="2"/>
        <v>0</v>
      </c>
      <c r="S147" s="195">
        <v>0</v>
      </c>
      <c r="T147" s="196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7" t="s">
        <v>145</v>
      </c>
      <c r="AT147" s="197" t="s">
        <v>170</v>
      </c>
      <c r="AU147" s="197" t="s">
        <v>149</v>
      </c>
      <c r="AY147" s="14" t="s">
        <v>137</v>
      </c>
      <c r="BE147" s="198">
        <f t="shared" si="4"/>
        <v>0</v>
      </c>
      <c r="BF147" s="198">
        <f t="shared" si="5"/>
        <v>0</v>
      </c>
      <c r="BG147" s="198">
        <f t="shared" si="6"/>
        <v>0</v>
      </c>
      <c r="BH147" s="198">
        <f t="shared" si="7"/>
        <v>0</v>
      </c>
      <c r="BI147" s="198">
        <f t="shared" si="8"/>
        <v>0</v>
      </c>
      <c r="BJ147" s="14" t="s">
        <v>83</v>
      </c>
      <c r="BK147" s="198">
        <f t="shared" si="9"/>
        <v>0</v>
      </c>
      <c r="BL147" s="14" t="s">
        <v>145</v>
      </c>
      <c r="BM147" s="197" t="s">
        <v>212</v>
      </c>
    </row>
    <row r="148" spans="1:65" s="2" customFormat="1" ht="16.5" customHeight="1">
      <c r="A148" s="31"/>
      <c r="B148" s="32"/>
      <c r="C148" s="199" t="s">
        <v>7</v>
      </c>
      <c r="D148" s="199" t="s">
        <v>170</v>
      </c>
      <c r="E148" s="200" t="s">
        <v>435</v>
      </c>
      <c r="F148" s="201" t="s">
        <v>436</v>
      </c>
      <c r="G148" s="202" t="s">
        <v>143</v>
      </c>
      <c r="H148" s="203">
        <v>1</v>
      </c>
      <c r="I148" s="204"/>
      <c r="J148" s="205">
        <f t="shared" si="0"/>
        <v>0</v>
      </c>
      <c r="K148" s="206"/>
      <c r="L148" s="36"/>
      <c r="M148" s="207" t="s">
        <v>1</v>
      </c>
      <c r="N148" s="208" t="s">
        <v>40</v>
      </c>
      <c r="O148" s="68"/>
      <c r="P148" s="195">
        <f t="shared" si="1"/>
        <v>0</v>
      </c>
      <c r="Q148" s="195">
        <v>0</v>
      </c>
      <c r="R148" s="195">
        <f t="shared" si="2"/>
        <v>0</v>
      </c>
      <c r="S148" s="195">
        <v>0</v>
      </c>
      <c r="T148" s="196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7" t="s">
        <v>145</v>
      </c>
      <c r="AT148" s="197" t="s">
        <v>170</v>
      </c>
      <c r="AU148" s="197" t="s">
        <v>149</v>
      </c>
      <c r="AY148" s="14" t="s">
        <v>137</v>
      </c>
      <c r="BE148" s="198">
        <f t="shared" si="4"/>
        <v>0</v>
      </c>
      <c r="BF148" s="198">
        <f t="shared" si="5"/>
        <v>0</v>
      </c>
      <c r="BG148" s="198">
        <f t="shared" si="6"/>
        <v>0</v>
      </c>
      <c r="BH148" s="198">
        <f t="shared" si="7"/>
        <v>0</v>
      </c>
      <c r="BI148" s="198">
        <f t="shared" si="8"/>
        <v>0</v>
      </c>
      <c r="BJ148" s="14" t="s">
        <v>83</v>
      </c>
      <c r="BK148" s="198">
        <f t="shared" si="9"/>
        <v>0</v>
      </c>
      <c r="BL148" s="14" t="s">
        <v>145</v>
      </c>
      <c r="BM148" s="197" t="s">
        <v>215</v>
      </c>
    </row>
    <row r="149" spans="1:65" s="2" customFormat="1" ht="16.5" customHeight="1">
      <c r="A149" s="31"/>
      <c r="B149" s="32"/>
      <c r="C149" s="199" t="s">
        <v>178</v>
      </c>
      <c r="D149" s="199" t="s">
        <v>170</v>
      </c>
      <c r="E149" s="200" t="s">
        <v>437</v>
      </c>
      <c r="F149" s="201" t="s">
        <v>438</v>
      </c>
      <c r="G149" s="202" t="s">
        <v>143</v>
      </c>
      <c r="H149" s="203">
        <v>10</v>
      </c>
      <c r="I149" s="204"/>
      <c r="J149" s="205">
        <f t="shared" si="0"/>
        <v>0</v>
      </c>
      <c r="K149" s="206"/>
      <c r="L149" s="36"/>
      <c r="M149" s="207" t="s">
        <v>1</v>
      </c>
      <c r="N149" s="208" t="s">
        <v>40</v>
      </c>
      <c r="O149" s="68"/>
      <c r="P149" s="195">
        <f t="shared" si="1"/>
        <v>0</v>
      </c>
      <c r="Q149" s="195">
        <v>0</v>
      </c>
      <c r="R149" s="195">
        <f t="shared" si="2"/>
        <v>0</v>
      </c>
      <c r="S149" s="195">
        <v>0</v>
      </c>
      <c r="T149" s="196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7" t="s">
        <v>145</v>
      </c>
      <c r="AT149" s="197" t="s">
        <v>170</v>
      </c>
      <c r="AU149" s="197" t="s">
        <v>149</v>
      </c>
      <c r="AY149" s="14" t="s">
        <v>137</v>
      </c>
      <c r="BE149" s="198">
        <f t="shared" si="4"/>
        <v>0</v>
      </c>
      <c r="BF149" s="198">
        <f t="shared" si="5"/>
        <v>0</v>
      </c>
      <c r="BG149" s="198">
        <f t="shared" si="6"/>
        <v>0</v>
      </c>
      <c r="BH149" s="198">
        <f t="shared" si="7"/>
        <v>0</v>
      </c>
      <c r="BI149" s="198">
        <f t="shared" si="8"/>
        <v>0</v>
      </c>
      <c r="BJ149" s="14" t="s">
        <v>83</v>
      </c>
      <c r="BK149" s="198">
        <f t="shared" si="9"/>
        <v>0</v>
      </c>
      <c r="BL149" s="14" t="s">
        <v>145</v>
      </c>
      <c r="BM149" s="197" t="s">
        <v>218</v>
      </c>
    </row>
    <row r="150" spans="1:65" s="12" customFormat="1" ht="25.9" customHeight="1">
      <c r="B150" s="168"/>
      <c r="C150" s="169"/>
      <c r="D150" s="170" t="s">
        <v>74</v>
      </c>
      <c r="E150" s="171" t="s">
        <v>230</v>
      </c>
      <c r="F150" s="171" t="s">
        <v>373</v>
      </c>
      <c r="G150" s="169"/>
      <c r="H150" s="169"/>
      <c r="I150" s="172"/>
      <c r="J150" s="173">
        <f>BK150</f>
        <v>0</v>
      </c>
      <c r="K150" s="169"/>
      <c r="L150" s="174"/>
      <c r="M150" s="175"/>
      <c r="N150" s="176"/>
      <c r="O150" s="176"/>
      <c r="P150" s="177">
        <f>SUM(P151:P153)</f>
        <v>0</v>
      </c>
      <c r="Q150" s="176"/>
      <c r="R150" s="177">
        <f>SUM(R151:R153)</f>
        <v>0</v>
      </c>
      <c r="S150" s="176"/>
      <c r="T150" s="178">
        <f>SUM(T151:T153)</f>
        <v>0</v>
      </c>
      <c r="AR150" s="179" t="s">
        <v>83</v>
      </c>
      <c r="AT150" s="180" t="s">
        <v>74</v>
      </c>
      <c r="AU150" s="180" t="s">
        <v>75</v>
      </c>
      <c r="AY150" s="179" t="s">
        <v>137</v>
      </c>
      <c r="BK150" s="181">
        <f>SUM(BK151:BK153)</f>
        <v>0</v>
      </c>
    </row>
    <row r="151" spans="1:65" s="2" customFormat="1" ht="16.5" customHeight="1">
      <c r="A151" s="31"/>
      <c r="B151" s="32"/>
      <c r="C151" s="199" t="s">
        <v>223</v>
      </c>
      <c r="D151" s="199" t="s">
        <v>170</v>
      </c>
      <c r="E151" s="200" t="s">
        <v>439</v>
      </c>
      <c r="F151" s="201" t="s">
        <v>440</v>
      </c>
      <c r="G151" s="202" t="s">
        <v>278</v>
      </c>
      <c r="H151" s="203">
        <v>50</v>
      </c>
      <c r="I151" s="204"/>
      <c r="J151" s="205">
        <f>ROUND(I151*H151,2)</f>
        <v>0</v>
      </c>
      <c r="K151" s="206"/>
      <c r="L151" s="36"/>
      <c r="M151" s="207" t="s">
        <v>1</v>
      </c>
      <c r="N151" s="208" t="s">
        <v>40</v>
      </c>
      <c r="O151" s="6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7" t="s">
        <v>145</v>
      </c>
      <c r="AT151" s="197" t="s">
        <v>170</v>
      </c>
      <c r="AU151" s="197" t="s">
        <v>83</v>
      </c>
      <c r="AY151" s="14" t="s">
        <v>137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4" t="s">
        <v>83</v>
      </c>
      <c r="BK151" s="198">
        <f>ROUND(I151*H151,2)</f>
        <v>0</v>
      </c>
      <c r="BL151" s="14" t="s">
        <v>145</v>
      </c>
      <c r="BM151" s="197" t="s">
        <v>222</v>
      </c>
    </row>
    <row r="152" spans="1:65" s="2" customFormat="1" ht="16.5" customHeight="1">
      <c r="A152" s="31"/>
      <c r="B152" s="32"/>
      <c r="C152" s="199" t="s">
        <v>182</v>
      </c>
      <c r="D152" s="199" t="s">
        <v>170</v>
      </c>
      <c r="E152" s="200" t="s">
        <v>441</v>
      </c>
      <c r="F152" s="201" t="s">
        <v>442</v>
      </c>
      <c r="G152" s="202" t="s">
        <v>143</v>
      </c>
      <c r="H152" s="203">
        <v>1</v>
      </c>
      <c r="I152" s="204"/>
      <c r="J152" s="205">
        <f>ROUND(I152*H152,2)</f>
        <v>0</v>
      </c>
      <c r="K152" s="206"/>
      <c r="L152" s="36"/>
      <c r="M152" s="207" t="s">
        <v>1</v>
      </c>
      <c r="N152" s="208" t="s">
        <v>40</v>
      </c>
      <c r="O152" s="6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7" t="s">
        <v>145</v>
      </c>
      <c r="AT152" s="197" t="s">
        <v>170</v>
      </c>
      <c r="AU152" s="197" t="s">
        <v>83</v>
      </c>
      <c r="AY152" s="14" t="s">
        <v>137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4" t="s">
        <v>83</v>
      </c>
      <c r="BK152" s="198">
        <f>ROUND(I152*H152,2)</f>
        <v>0</v>
      </c>
      <c r="BL152" s="14" t="s">
        <v>145</v>
      </c>
      <c r="BM152" s="197" t="s">
        <v>226</v>
      </c>
    </row>
    <row r="153" spans="1:65" s="2" customFormat="1" ht="16.5" customHeight="1">
      <c r="A153" s="31"/>
      <c r="B153" s="32"/>
      <c r="C153" s="199" t="s">
        <v>234</v>
      </c>
      <c r="D153" s="199" t="s">
        <v>170</v>
      </c>
      <c r="E153" s="200" t="s">
        <v>443</v>
      </c>
      <c r="F153" s="201" t="s">
        <v>444</v>
      </c>
      <c r="G153" s="202" t="s">
        <v>173</v>
      </c>
      <c r="H153" s="203">
        <v>0.2</v>
      </c>
      <c r="I153" s="204"/>
      <c r="J153" s="205">
        <f>ROUND(I153*H153,2)</f>
        <v>0</v>
      </c>
      <c r="K153" s="206"/>
      <c r="L153" s="36"/>
      <c r="M153" s="218" t="s">
        <v>1</v>
      </c>
      <c r="N153" s="219" t="s">
        <v>40</v>
      </c>
      <c r="O153" s="216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7" t="s">
        <v>145</v>
      </c>
      <c r="AT153" s="197" t="s">
        <v>170</v>
      </c>
      <c r="AU153" s="197" t="s">
        <v>83</v>
      </c>
      <c r="AY153" s="14" t="s">
        <v>137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4" t="s">
        <v>83</v>
      </c>
      <c r="BK153" s="198">
        <f>ROUND(I153*H153,2)</f>
        <v>0</v>
      </c>
      <c r="BL153" s="14" t="s">
        <v>145</v>
      </c>
      <c r="BM153" s="197" t="s">
        <v>229</v>
      </c>
    </row>
    <row r="154" spans="1:65" s="2" customFormat="1" ht="6.95" customHeight="1">
      <c r="A154" s="3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36"/>
      <c r="M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</row>
  </sheetData>
  <sheetProtection algorithmName="SHA-512" hashValue="/Ad7nLkZULyTFPAK3e+FN31Ntkq8rWI07ptjrXftzCtrWMYdDnN+66IxwJHOvIMzb1wOXxyXvhzALEXVO5BFKQ==" saltValue="czzFThsH2HxRs5zFMbfmpw==" spinCount="100000" sheet="1" objects="1" scenarios="1" formatColumns="0" formatRows="0" autoFilter="0"/>
  <autoFilter ref="C121:K15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topLeftCell="A122" workbookViewId="0">
      <selection activeCell="I139" sqref="I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91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85</v>
      </c>
    </row>
    <row r="4" spans="1:46" s="1" customFormat="1" ht="24.95" customHeight="1">
      <c r="B4" s="17"/>
      <c r="D4" s="107" t="s">
        <v>98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6" t="str">
        <f>'Rekapitulace stavby'!K6</f>
        <v>Rekonstrukce zdroje tepla v objektu MP Českomalínská 776/25, Praha 6</v>
      </c>
      <c r="F7" s="267"/>
      <c r="G7" s="267"/>
      <c r="H7" s="267"/>
      <c r="L7" s="17"/>
    </row>
    <row r="8" spans="1:46" s="2" customFormat="1" ht="12" customHeight="1">
      <c r="A8" s="31"/>
      <c r="B8" s="36"/>
      <c r="C8" s="31"/>
      <c r="D8" s="109" t="s">
        <v>99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445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31</v>
      </c>
      <c r="G12" s="31"/>
      <c r="H12" s="31"/>
      <c r="I12" s="109" t="s">
        <v>22</v>
      </c>
      <c r="J12" s="111" t="str">
        <f>'Rekapitulace stavby'!AN8</f>
        <v>11. 5. 2022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Městská část Praha 6, zast. SNEO, a.s.</v>
      </c>
      <c r="F15" s="31"/>
      <c r="G15" s="31"/>
      <c r="H15" s="31"/>
      <c r="I15" s="109" t="s">
        <v>27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32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2" t="s">
        <v>1</v>
      </c>
      <c r="F27" s="272"/>
      <c r="G27" s="272"/>
      <c r="H27" s="27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ROUND(J122,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ROUND((SUM(BE122:BE145)),  2)</f>
        <v>0</v>
      </c>
      <c r="G33" s="31"/>
      <c r="H33" s="31"/>
      <c r="I33" s="121">
        <v>0.21</v>
      </c>
      <c r="J33" s="120">
        <f>ROUND(((SUM(BE122:BE145))*I33),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ROUND((SUM(BF122:BF145)),  2)</f>
        <v>0</v>
      </c>
      <c r="G34" s="31"/>
      <c r="H34" s="31"/>
      <c r="I34" s="121">
        <v>0.15</v>
      </c>
      <c r="J34" s="120">
        <f>ROUND(((SUM(BF122:BF145))*I34),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ROUND((SUM(BG122:BG145)),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ROUND((SUM(BH122:BH145)),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ROUND((SUM(BI122:BI145)),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4" t="str">
        <f>E7</f>
        <v>Rekonstrukce zdroje tepla v objektu MP Českomalínská 776/25, Praha 6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3" t="str">
        <f>E9</f>
        <v>Objekt3 - KA-stavební část</v>
      </c>
      <c r="F87" s="263"/>
      <c r="G87" s="263"/>
      <c r="H87" s="263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11. 5. 2022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Městská část Praha 6, zast. SNEO, a.s.</v>
      </c>
      <c r="G91" s="33"/>
      <c r="H91" s="33"/>
      <c r="I91" s="26" t="s">
        <v>30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32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102</v>
      </c>
      <c r="D94" s="141"/>
      <c r="E94" s="141"/>
      <c r="F94" s="141"/>
      <c r="G94" s="141"/>
      <c r="H94" s="141"/>
      <c r="I94" s="141"/>
      <c r="J94" s="142" t="s">
        <v>103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104</v>
      </c>
      <c r="D96" s="33"/>
      <c r="E96" s="33"/>
      <c r="F96" s="33"/>
      <c r="G96" s="33"/>
      <c r="H96" s="33"/>
      <c r="I96" s="33"/>
      <c r="J96" s="81">
        <f>J122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105</v>
      </c>
    </row>
    <row r="97" spans="1:31" s="9" customFormat="1" ht="24.95" customHeight="1">
      <c r="B97" s="144"/>
      <c r="C97" s="145"/>
      <c r="D97" s="146" t="s">
        <v>446</v>
      </c>
      <c r="E97" s="147"/>
      <c r="F97" s="147"/>
      <c r="G97" s="147"/>
      <c r="H97" s="147"/>
      <c r="I97" s="147"/>
      <c r="J97" s="148">
        <f>J123</f>
        <v>0</v>
      </c>
      <c r="K97" s="145"/>
      <c r="L97" s="149"/>
    </row>
    <row r="98" spans="1:31" s="9" customFormat="1" ht="24.95" customHeight="1">
      <c r="B98" s="144"/>
      <c r="C98" s="145"/>
      <c r="D98" s="146" t="s">
        <v>447</v>
      </c>
      <c r="E98" s="147"/>
      <c r="F98" s="147"/>
      <c r="G98" s="147"/>
      <c r="H98" s="147"/>
      <c r="I98" s="147"/>
      <c r="J98" s="148">
        <f>J125</f>
        <v>0</v>
      </c>
      <c r="K98" s="145"/>
      <c r="L98" s="149"/>
    </row>
    <row r="99" spans="1:31" s="9" customFormat="1" ht="24.95" customHeight="1">
      <c r="B99" s="144"/>
      <c r="C99" s="145"/>
      <c r="D99" s="146" t="s">
        <v>448</v>
      </c>
      <c r="E99" s="147"/>
      <c r="F99" s="147"/>
      <c r="G99" s="147"/>
      <c r="H99" s="147"/>
      <c r="I99" s="147"/>
      <c r="J99" s="148">
        <f>J127</f>
        <v>0</v>
      </c>
      <c r="K99" s="145"/>
      <c r="L99" s="149"/>
    </row>
    <row r="100" spans="1:31" s="9" customFormat="1" ht="24.95" customHeight="1">
      <c r="B100" s="144"/>
      <c r="C100" s="145"/>
      <c r="D100" s="146" t="s">
        <v>449</v>
      </c>
      <c r="E100" s="147"/>
      <c r="F100" s="147"/>
      <c r="G100" s="147"/>
      <c r="H100" s="147"/>
      <c r="I100" s="147"/>
      <c r="J100" s="148">
        <f>J130</f>
        <v>0</v>
      </c>
      <c r="K100" s="145"/>
      <c r="L100" s="149"/>
    </row>
    <row r="101" spans="1:31" s="9" customFormat="1" ht="24.95" customHeight="1">
      <c r="B101" s="144"/>
      <c r="C101" s="145"/>
      <c r="D101" s="146" t="s">
        <v>450</v>
      </c>
      <c r="E101" s="147"/>
      <c r="F101" s="147"/>
      <c r="G101" s="147"/>
      <c r="H101" s="147"/>
      <c r="I101" s="147"/>
      <c r="J101" s="148">
        <f>J132</f>
        <v>0</v>
      </c>
      <c r="K101" s="145"/>
      <c r="L101" s="149"/>
    </row>
    <row r="102" spans="1:31" s="9" customFormat="1" ht="24.95" customHeight="1">
      <c r="B102" s="144"/>
      <c r="C102" s="145"/>
      <c r="D102" s="146" t="s">
        <v>451</v>
      </c>
      <c r="E102" s="147"/>
      <c r="F102" s="147"/>
      <c r="G102" s="147"/>
      <c r="H102" s="147"/>
      <c r="I102" s="147"/>
      <c r="J102" s="148">
        <f>J138</f>
        <v>0</v>
      </c>
      <c r="K102" s="145"/>
      <c r="L102" s="149"/>
    </row>
    <row r="103" spans="1:31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122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64" t="str">
        <f>E7</f>
        <v>Rekonstrukce zdroje tepla v objektu MP Českomalínská 776/25, Praha 6</v>
      </c>
      <c r="F112" s="265"/>
      <c r="G112" s="265"/>
      <c r="H112" s="265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99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43" t="str">
        <f>E9</f>
        <v>Objekt3 - KA-stavební část</v>
      </c>
      <c r="F114" s="263"/>
      <c r="G114" s="263"/>
      <c r="H114" s="26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F12</f>
        <v xml:space="preserve"> </v>
      </c>
      <c r="G116" s="33"/>
      <c r="H116" s="33"/>
      <c r="I116" s="26" t="s">
        <v>22</v>
      </c>
      <c r="J116" s="63" t="str">
        <f>IF(J12="","",J12)</f>
        <v>11. 5. 2022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3"/>
      <c r="E118" s="33"/>
      <c r="F118" s="24" t="str">
        <f>E15</f>
        <v>Městská část Praha 6, zast. SNEO, a.s.</v>
      </c>
      <c r="G118" s="33"/>
      <c r="H118" s="33"/>
      <c r="I118" s="26" t="s">
        <v>30</v>
      </c>
      <c r="J118" s="29" t="str">
        <f>E21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28</v>
      </c>
      <c r="D119" s="33"/>
      <c r="E119" s="33"/>
      <c r="F119" s="24" t="str">
        <f>IF(E18="","",E18)</f>
        <v>Vyplň údaj</v>
      </c>
      <c r="G119" s="33"/>
      <c r="H119" s="33"/>
      <c r="I119" s="26" t="s">
        <v>32</v>
      </c>
      <c r="J119" s="29" t="str">
        <f>E24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56"/>
      <c r="B121" s="157"/>
      <c r="C121" s="158" t="s">
        <v>123</v>
      </c>
      <c r="D121" s="159" t="s">
        <v>60</v>
      </c>
      <c r="E121" s="159" t="s">
        <v>56</v>
      </c>
      <c r="F121" s="159" t="s">
        <v>57</v>
      </c>
      <c r="G121" s="159" t="s">
        <v>124</v>
      </c>
      <c r="H121" s="159" t="s">
        <v>125</v>
      </c>
      <c r="I121" s="159" t="s">
        <v>126</v>
      </c>
      <c r="J121" s="160" t="s">
        <v>103</v>
      </c>
      <c r="K121" s="161" t="s">
        <v>127</v>
      </c>
      <c r="L121" s="162"/>
      <c r="M121" s="72" t="s">
        <v>1</v>
      </c>
      <c r="N121" s="73" t="s">
        <v>39</v>
      </c>
      <c r="O121" s="73" t="s">
        <v>128</v>
      </c>
      <c r="P121" s="73" t="s">
        <v>129</v>
      </c>
      <c r="Q121" s="73" t="s">
        <v>130</v>
      </c>
      <c r="R121" s="73" t="s">
        <v>131</v>
      </c>
      <c r="S121" s="73" t="s">
        <v>132</v>
      </c>
      <c r="T121" s="74" t="s">
        <v>133</v>
      </c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</row>
    <row r="122" spans="1:65" s="2" customFormat="1" ht="22.9" customHeight="1">
      <c r="A122" s="31"/>
      <c r="B122" s="32"/>
      <c r="C122" s="79" t="s">
        <v>134</v>
      </c>
      <c r="D122" s="33"/>
      <c r="E122" s="33"/>
      <c r="F122" s="33"/>
      <c r="G122" s="33"/>
      <c r="H122" s="33"/>
      <c r="I122" s="33"/>
      <c r="J122" s="163">
        <f>BK122</f>
        <v>0</v>
      </c>
      <c r="K122" s="33"/>
      <c r="L122" s="36"/>
      <c r="M122" s="75"/>
      <c r="N122" s="164"/>
      <c r="O122" s="76"/>
      <c r="P122" s="165">
        <f>P123+P125+P127+P130+P132+P138</f>
        <v>0</v>
      </c>
      <c r="Q122" s="76"/>
      <c r="R122" s="165">
        <f>R123+R125+R127+R130+R132+R138</f>
        <v>0</v>
      </c>
      <c r="S122" s="76"/>
      <c r="T122" s="166">
        <f>T123+T125+T127+T130+T132+T138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74</v>
      </c>
      <c r="AU122" s="14" t="s">
        <v>105</v>
      </c>
      <c r="BK122" s="167">
        <f>BK123+BK125+BK127+BK130+BK132+BK138</f>
        <v>0</v>
      </c>
    </row>
    <row r="123" spans="1:65" s="12" customFormat="1" ht="25.9" customHeight="1">
      <c r="B123" s="168"/>
      <c r="C123" s="169"/>
      <c r="D123" s="170" t="s">
        <v>74</v>
      </c>
      <c r="E123" s="171" t="s">
        <v>389</v>
      </c>
      <c r="F123" s="171" t="s">
        <v>452</v>
      </c>
      <c r="G123" s="169"/>
      <c r="H123" s="169"/>
      <c r="I123" s="172"/>
      <c r="J123" s="173">
        <f>BK123</f>
        <v>0</v>
      </c>
      <c r="K123" s="169"/>
      <c r="L123" s="174"/>
      <c r="M123" s="175"/>
      <c r="N123" s="176"/>
      <c r="O123" s="176"/>
      <c r="P123" s="177">
        <f>P124</f>
        <v>0</v>
      </c>
      <c r="Q123" s="176"/>
      <c r="R123" s="177">
        <f>R124</f>
        <v>0</v>
      </c>
      <c r="S123" s="176"/>
      <c r="T123" s="178">
        <f>T124</f>
        <v>0</v>
      </c>
      <c r="AR123" s="179" t="s">
        <v>83</v>
      </c>
      <c r="AT123" s="180" t="s">
        <v>74</v>
      </c>
      <c r="AU123" s="180" t="s">
        <v>75</v>
      </c>
      <c r="AY123" s="179" t="s">
        <v>137</v>
      </c>
      <c r="BK123" s="181">
        <f>BK124</f>
        <v>0</v>
      </c>
    </row>
    <row r="124" spans="1:65" s="2" customFormat="1" ht="16.5" customHeight="1">
      <c r="A124" s="31"/>
      <c r="B124" s="32"/>
      <c r="C124" s="199" t="s">
        <v>83</v>
      </c>
      <c r="D124" s="199" t="s">
        <v>170</v>
      </c>
      <c r="E124" s="200" t="s">
        <v>83</v>
      </c>
      <c r="F124" s="201" t="s">
        <v>453</v>
      </c>
      <c r="G124" s="202" t="s">
        <v>454</v>
      </c>
      <c r="H124" s="203">
        <v>0.17</v>
      </c>
      <c r="I124" s="204"/>
      <c r="J124" s="205">
        <f>ROUND(I124*H124,2)</f>
        <v>0</v>
      </c>
      <c r="K124" s="206"/>
      <c r="L124" s="36"/>
      <c r="M124" s="207" t="s">
        <v>1</v>
      </c>
      <c r="N124" s="208" t="s">
        <v>40</v>
      </c>
      <c r="O124" s="68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7" t="s">
        <v>145</v>
      </c>
      <c r="AT124" s="197" t="s">
        <v>170</v>
      </c>
      <c r="AU124" s="197" t="s">
        <v>83</v>
      </c>
      <c r="AY124" s="14" t="s">
        <v>137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4" t="s">
        <v>83</v>
      </c>
      <c r="BK124" s="198">
        <f>ROUND(I124*H124,2)</f>
        <v>0</v>
      </c>
      <c r="BL124" s="14" t="s">
        <v>145</v>
      </c>
      <c r="BM124" s="197" t="s">
        <v>85</v>
      </c>
    </row>
    <row r="125" spans="1:65" s="12" customFormat="1" ht="25.9" customHeight="1">
      <c r="B125" s="168"/>
      <c r="C125" s="169"/>
      <c r="D125" s="170" t="s">
        <v>74</v>
      </c>
      <c r="E125" s="171" t="s">
        <v>135</v>
      </c>
      <c r="F125" s="171" t="s">
        <v>455</v>
      </c>
      <c r="G125" s="169"/>
      <c r="H125" s="169"/>
      <c r="I125" s="172"/>
      <c r="J125" s="173">
        <f>BK125</f>
        <v>0</v>
      </c>
      <c r="K125" s="169"/>
      <c r="L125" s="174"/>
      <c r="M125" s="175"/>
      <c r="N125" s="176"/>
      <c r="O125" s="176"/>
      <c r="P125" s="177">
        <f>P126</f>
        <v>0</v>
      </c>
      <c r="Q125" s="176"/>
      <c r="R125" s="177">
        <f>R126</f>
        <v>0</v>
      </c>
      <c r="S125" s="176"/>
      <c r="T125" s="178">
        <f>T126</f>
        <v>0</v>
      </c>
      <c r="AR125" s="179" t="s">
        <v>83</v>
      </c>
      <c r="AT125" s="180" t="s">
        <v>74</v>
      </c>
      <c r="AU125" s="180" t="s">
        <v>75</v>
      </c>
      <c r="AY125" s="179" t="s">
        <v>137</v>
      </c>
      <c r="BK125" s="181">
        <f>BK126</f>
        <v>0</v>
      </c>
    </row>
    <row r="126" spans="1:65" s="2" customFormat="1" ht="16.5" customHeight="1">
      <c r="A126" s="31"/>
      <c r="B126" s="32"/>
      <c r="C126" s="199" t="s">
        <v>85</v>
      </c>
      <c r="D126" s="199" t="s">
        <v>170</v>
      </c>
      <c r="E126" s="200" t="s">
        <v>85</v>
      </c>
      <c r="F126" s="201" t="s">
        <v>456</v>
      </c>
      <c r="G126" s="202" t="s">
        <v>221</v>
      </c>
      <c r="H126" s="203">
        <v>3</v>
      </c>
      <c r="I126" s="204"/>
      <c r="J126" s="205">
        <f>ROUND(I126*H126,2)</f>
        <v>0</v>
      </c>
      <c r="K126" s="206"/>
      <c r="L126" s="36"/>
      <c r="M126" s="207" t="s">
        <v>1</v>
      </c>
      <c r="N126" s="208" t="s">
        <v>40</v>
      </c>
      <c r="O126" s="6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7" t="s">
        <v>145</v>
      </c>
      <c r="AT126" s="197" t="s">
        <v>170</v>
      </c>
      <c r="AU126" s="197" t="s">
        <v>83</v>
      </c>
      <c r="AY126" s="14" t="s">
        <v>137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4" t="s">
        <v>83</v>
      </c>
      <c r="BK126" s="198">
        <f>ROUND(I126*H126,2)</f>
        <v>0</v>
      </c>
      <c r="BL126" s="14" t="s">
        <v>145</v>
      </c>
      <c r="BM126" s="197" t="s">
        <v>145</v>
      </c>
    </row>
    <row r="127" spans="1:65" s="12" customFormat="1" ht="25.9" customHeight="1">
      <c r="B127" s="168"/>
      <c r="C127" s="169"/>
      <c r="D127" s="170" t="s">
        <v>74</v>
      </c>
      <c r="E127" s="171" t="s">
        <v>138</v>
      </c>
      <c r="F127" s="171" t="s">
        <v>457</v>
      </c>
      <c r="G127" s="169"/>
      <c r="H127" s="169"/>
      <c r="I127" s="172"/>
      <c r="J127" s="173">
        <f>BK127</f>
        <v>0</v>
      </c>
      <c r="K127" s="169"/>
      <c r="L127" s="174"/>
      <c r="M127" s="175"/>
      <c r="N127" s="176"/>
      <c r="O127" s="176"/>
      <c r="P127" s="177">
        <f>SUM(P128:P129)</f>
        <v>0</v>
      </c>
      <c r="Q127" s="176"/>
      <c r="R127" s="177">
        <f>SUM(R128:R129)</f>
        <v>0</v>
      </c>
      <c r="S127" s="176"/>
      <c r="T127" s="178">
        <f>SUM(T128:T129)</f>
        <v>0</v>
      </c>
      <c r="AR127" s="179" t="s">
        <v>83</v>
      </c>
      <c r="AT127" s="180" t="s">
        <v>74</v>
      </c>
      <c r="AU127" s="180" t="s">
        <v>75</v>
      </c>
      <c r="AY127" s="179" t="s">
        <v>137</v>
      </c>
      <c r="BK127" s="181">
        <f>SUM(BK128:BK129)</f>
        <v>0</v>
      </c>
    </row>
    <row r="128" spans="1:65" s="2" customFormat="1" ht="16.5" customHeight="1">
      <c r="A128" s="31"/>
      <c r="B128" s="32"/>
      <c r="C128" s="199" t="s">
        <v>149</v>
      </c>
      <c r="D128" s="199" t="s">
        <v>170</v>
      </c>
      <c r="E128" s="200" t="s">
        <v>149</v>
      </c>
      <c r="F128" s="201" t="s">
        <v>458</v>
      </c>
      <c r="G128" s="202" t="s">
        <v>221</v>
      </c>
      <c r="H128" s="203">
        <v>22</v>
      </c>
      <c r="I128" s="204"/>
      <c r="J128" s="205">
        <f>ROUND(I128*H128,2)</f>
        <v>0</v>
      </c>
      <c r="K128" s="206"/>
      <c r="L128" s="36"/>
      <c r="M128" s="207" t="s">
        <v>1</v>
      </c>
      <c r="N128" s="208" t="s">
        <v>40</v>
      </c>
      <c r="O128" s="6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7" t="s">
        <v>145</v>
      </c>
      <c r="AT128" s="197" t="s">
        <v>170</v>
      </c>
      <c r="AU128" s="197" t="s">
        <v>83</v>
      </c>
      <c r="AY128" s="14" t="s">
        <v>137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4" t="s">
        <v>83</v>
      </c>
      <c r="BK128" s="198">
        <f>ROUND(I128*H128,2)</f>
        <v>0</v>
      </c>
      <c r="BL128" s="14" t="s">
        <v>145</v>
      </c>
      <c r="BM128" s="197" t="s">
        <v>148</v>
      </c>
    </row>
    <row r="129" spans="1:65" s="2" customFormat="1" ht="16.5" customHeight="1">
      <c r="A129" s="31"/>
      <c r="B129" s="32"/>
      <c r="C129" s="199" t="s">
        <v>145</v>
      </c>
      <c r="D129" s="199" t="s">
        <v>170</v>
      </c>
      <c r="E129" s="200" t="s">
        <v>145</v>
      </c>
      <c r="F129" s="201" t="s">
        <v>459</v>
      </c>
      <c r="G129" s="202" t="s">
        <v>221</v>
      </c>
      <c r="H129" s="203">
        <v>3</v>
      </c>
      <c r="I129" s="204"/>
      <c r="J129" s="205">
        <f>ROUND(I129*H129,2)</f>
        <v>0</v>
      </c>
      <c r="K129" s="206"/>
      <c r="L129" s="36"/>
      <c r="M129" s="207" t="s">
        <v>1</v>
      </c>
      <c r="N129" s="208" t="s">
        <v>40</v>
      </c>
      <c r="O129" s="6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7" t="s">
        <v>145</v>
      </c>
      <c r="AT129" s="197" t="s">
        <v>170</v>
      </c>
      <c r="AU129" s="197" t="s">
        <v>83</v>
      </c>
      <c r="AY129" s="14" t="s">
        <v>137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4" t="s">
        <v>83</v>
      </c>
      <c r="BK129" s="198">
        <f>ROUND(I129*H129,2)</f>
        <v>0</v>
      </c>
      <c r="BL129" s="14" t="s">
        <v>145</v>
      </c>
      <c r="BM129" s="197" t="s">
        <v>144</v>
      </c>
    </row>
    <row r="130" spans="1:65" s="12" customFormat="1" ht="25.9" customHeight="1">
      <c r="B130" s="168"/>
      <c r="C130" s="169"/>
      <c r="D130" s="170" t="s">
        <v>74</v>
      </c>
      <c r="E130" s="171" t="s">
        <v>175</v>
      </c>
      <c r="F130" s="171" t="s">
        <v>460</v>
      </c>
      <c r="G130" s="169"/>
      <c r="H130" s="169"/>
      <c r="I130" s="172"/>
      <c r="J130" s="173">
        <f>BK130</f>
        <v>0</v>
      </c>
      <c r="K130" s="169"/>
      <c r="L130" s="174"/>
      <c r="M130" s="175"/>
      <c r="N130" s="176"/>
      <c r="O130" s="176"/>
      <c r="P130" s="177">
        <f>P131</f>
        <v>0</v>
      </c>
      <c r="Q130" s="176"/>
      <c r="R130" s="177">
        <f>R131</f>
        <v>0</v>
      </c>
      <c r="S130" s="176"/>
      <c r="T130" s="178">
        <f>T131</f>
        <v>0</v>
      </c>
      <c r="AR130" s="179" t="s">
        <v>83</v>
      </c>
      <c r="AT130" s="180" t="s">
        <v>74</v>
      </c>
      <c r="AU130" s="180" t="s">
        <v>75</v>
      </c>
      <c r="AY130" s="179" t="s">
        <v>137</v>
      </c>
      <c r="BK130" s="181">
        <f>BK131</f>
        <v>0</v>
      </c>
    </row>
    <row r="131" spans="1:65" s="2" customFormat="1" ht="16.5" customHeight="1">
      <c r="A131" s="31"/>
      <c r="B131" s="32"/>
      <c r="C131" s="199" t="s">
        <v>155</v>
      </c>
      <c r="D131" s="199" t="s">
        <v>170</v>
      </c>
      <c r="E131" s="200" t="s">
        <v>155</v>
      </c>
      <c r="F131" s="201" t="s">
        <v>461</v>
      </c>
      <c r="G131" s="202" t="s">
        <v>454</v>
      </c>
      <c r="H131" s="203">
        <v>25</v>
      </c>
      <c r="I131" s="204"/>
      <c r="J131" s="205">
        <f>ROUND(I131*H131,2)</f>
        <v>0</v>
      </c>
      <c r="K131" s="206"/>
      <c r="L131" s="36"/>
      <c r="M131" s="207" t="s">
        <v>1</v>
      </c>
      <c r="N131" s="208" t="s">
        <v>40</v>
      </c>
      <c r="O131" s="6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7" t="s">
        <v>145</v>
      </c>
      <c r="AT131" s="197" t="s">
        <v>170</v>
      </c>
      <c r="AU131" s="197" t="s">
        <v>83</v>
      </c>
      <c r="AY131" s="14" t="s">
        <v>137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4" t="s">
        <v>83</v>
      </c>
      <c r="BK131" s="198">
        <f>ROUND(I131*H131,2)</f>
        <v>0</v>
      </c>
      <c r="BL131" s="14" t="s">
        <v>145</v>
      </c>
      <c r="BM131" s="197" t="s">
        <v>154</v>
      </c>
    </row>
    <row r="132" spans="1:65" s="12" customFormat="1" ht="25.9" customHeight="1">
      <c r="B132" s="168"/>
      <c r="C132" s="169"/>
      <c r="D132" s="170" t="s">
        <v>74</v>
      </c>
      <c r="E132" s="171" t="s">
        <v>205</v>
      </c>
      <c r="F132" s="171" t="s">
        <v>462</v>
      </c>
      <c r="G132" s="169"/>
      <c r="H132" s="169"/>
      <c r="I132" s="172"/>
      <c r="J132" s="173">
        <f>BK132</f>
        <v>0</v>
      </c>
      <c r="K132" s="169"/>
      <c r="L132" s="174"/>
      <c r="M132" s="175"/>
      <c r="N132" s="176"/>
      <c r="O132" s="176"/>
      <c r="P132" s="177">
        <f>SUM(P133:P137)</f>
        <v>0</v>
      </c>
      <c r="Q132" s="176"/>
      <c r="R132" s="177">
        <f>SUM(R133:R137)</f>
        <v>0</v>
      </c>
      <c r="S132" s="176"/>
      <c r="T132" s="178">
        <f>SUM(T133:T137)</f>
        <v>0</v>
      </c>
      <c r="AR132" s="179" t="s">
        <v>83</v>
      </c>
      <c r="AT132" s="180" t="s">
        <v>74</v>
      </c>
      <c r="AU132" s="180" t="s">
        <v>75</v>
      </c>
      <c r="AY132" s="179" t="s">
        <v>137</v>
      </c>
      <c r="BK132" s="181">
        <f>SUM(BK133:BK137)</f>
        <v>0</v>
      </c>
    </row>
    <row r="133" spans="1:65" s="2" customFormat="1" ht="16.5" customHeight="1">
      <c r="A133" s="31"/>
      <c r="B133" s="32"/>
      <c r="C133" s="199" t="s">
        <v>148</v>
      </c>
      <c r="D133" s="199" t="s">
        <v>170</v>
      </c>
      <c r="E133" s="200" t="s">
        <v>148</v>
      </c>
      <c r="F133" s="201" t="s">
        <v>463</v>
      </c>
      <c r="G133" s="202" t="s">
        <v>221</v>
      </c>
      <c r="H133" s="203">
        <v>7</v>
      </c>
      <c r="I133" s="204"/>
      <c r="J133" s="205">
        <f>ROUND(I133*H133,2)</f>
        <v>0</v>
      </c>
      <c r="K133" s="206"/>
      <c r="L133" s="36"/>
      <c r="M133" s="207" t="s">
        <v>1</v>
      </c>
      <c r="N133" s="208" t="s">
        <v>40</v>
      </c>
      <c r="O133" s="6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7" t="s">
        <v>145</v>
      </c>
      <c r="AT133" s="197" t="s">
        <v>170</v>
      </c>
      <c r="AU133" s="197" t="s">
        <v>83</v>
      </c>
      <c r="AY133" s="14" t="s">
        <v>137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4" t="s">
        <v>83</v>
      </c>
      <c r="BK133" s="198">
        <f>ROUND(I133*H133,2)</f>
        <v>0</v>
      </c>
      <c r="BL133" s="14" t="s">
        <v>145</v>
      </c>
      <c r="BM133" s="197" t="s">
        <v>158</v>
      </c>
    </row>
    <row r="134" spans="1:65" s="2" customFormat="1" ht="16.5" customHeight="1">
      <c r="A134" s="31"/>
      <c r="B134" s="32"/>
      <c r="C134" s="199" t="s">
        <v>162</v>
      </c>
      <c r="D134" s="199" t="s">
        <v>170</v>
      </c>
      <c r="E134" s="200" t="s">
        <v>162</v>
      </c>
      <c r="F134" s="201" t="s">
        <v>464</v>
      </c>
      <c r="G134" s="202" t="s">
        <v>221</v>
      </c>
      <c r="H134" s="203">
        <v>2</v>
      </c>
      <c r="I134" s="204"/>
      <c r="J134" s="205">
        <f>ROUND(I134*H134,2)</f>
        <v>0</v>
      </c>
      <c r="K134" s="206"/>
      <c r="L134" s="36"/>
      <c r="M134" s="207" t="s">
        <v>1</v>
      </c>
      <c r="N134" s="208" t="s">
        <v>40</v>
      </c>
      <c r="O134" s="6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7" t="s">
        <v>145</v>
      </c>
      <c r="AT134" s="197" t="s">
        <v>170</v>
      </c>
      <c r="AU134" s="197" t="s">
        <v>83</v>
      </c>
      <c r="AY134" s="14" t="s">
        <v>137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4" t="s">
        <v>83</v>
      </c>
      <c r="BK134" s="198">
        <f>ROUND(I134*H134,2)</f>
        <v>0</v>
      </c>
      <c r="BL134" s="14" t="s">
        <v>145</v>
      </c>
      <c r="BM134" s="197" t="s">
        <v>161</v>
      </c>
    </row>
    <row r="135" spans="1:65" s="2" customFormat="1" ht="16.5" customHeight="1">
      <c r="A135" s="31"/>
      <c r="B135" s="32"/>
      <c r="C135" s="199" t="s">
        <v>144</v>
      </c>
      <c r="D135" s="199" t="s">
        <v>170</v>
      </c>
      <c r="E135" s="200" t="s">
        <v>144</v>
      </c>
      <c r="F135" s="201" t="s">
        <v>465</v>
      </c>
      <c r="G135" s="202" t="s">
        <v>221</v>
      </c>
      <c r="H135" s="203">
        <v>2</v>
      </c>
      <c r="I135" s="204"/>
      <c r="J135" s="205">
        <f>ROUND(I135*H135,2)</f>
        <v>0</v>
      </c>
      <c r="K135" s="206"/>
      <c r="L135" s="36"/>
      <c r="M135" s="207" t="s">
        <v>1</v>
      </c>
      <c r="N135" s="208" t="s">
        <v>40</v>
      </c>
      <c r="O135" s="6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7" t="s">
        <v>145</v>
      </c>
      <c r="AT135" s="197" t="s">
        <v>170</v>
      </c>
      <c r="AU135" s="197" t="s">
        <v>83</v>
      </c>
      <c r="AY135" s="14" t="s">
        <v>137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4" t="s">
        <v>83</v>
      </c>
      <c r="BK135" s="198">
        <f>ROUND(I135*H135,2)</f>
        <v>0</v>
      </c>
      <c r="BL135" s="14" t="s">
        <v>145</v>
      </c>
      <c r="BM135" s="197" t="s">
        <v>165</v>
      </c>
    </row>
    <row r="136" spans="1:65" s="2" customFormat="1" ht="16.5" customHeight="1">
      <c r="A136" s="31"/>
      <c r="B136" s="32"/>
      <c r="C136" s="199" t="s">
        <v>169</v>
      </c>
      <c r="D136" s="199" t="s">
        <v>170</v>
      </c>
      <c r="E136" s="200" t="s">
        <v>169</v>
      </c>
      <c r="F136" s="201" t="s">
        <v>466</v>
      </c>
      <c r="G136" s="202" t="s">
        <v>221</v>
      </c>
      <c r="H136" s="203">
        <v>2</v>
      </c>
      <c r="I136" s="204"/>
      <c r="J136" s="205">
        <f>ROUND(I136*H136,2)</f>
        <v>0</v>
      </c>
      <c r="K136" s="206"/>
      <c r="L136" s="36"/>
      <c r="M136" s="207" t="s">
        <v>1</v>
      </c>
      <c r="N136" s="208" t="s">
        <v>40</v>
      </c>
      <c r="O136" s="6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7" t="s">
        <v>145</v>
      </c>
      <c r="AT136" s="197" t="s">
        <v>170</v>
      </c>
      <c r="AU136" s="197" t="s">
        <v>83</v>
      </c>
      <c r="AY136" s="14" t="s">
        <v>137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4" t="s">
        <v>83</v>
      </c>
      <c r="BK136" s="198">
        <f>ROUND(I136*H136,2)</f>
        <v>0</v>
      </c>
      <c r="BL136" s="14" t="s">
        <v>145</v>
      </c>
      <c r="BM136" s="197" t="s">
        <v>168</v>
      </c>
    </row>
    <row r="137" spans="1:65" s="2" customFormat="1" ht="16.5" customHeight="1">
      <c r="A137" s="31"/>
      <c r="B137" s="32"/>
      <c r="C137" s="199" t="s">
        <v>154</v>
      </c>
      <c r="D137" s="199" t="s">
        <v>170</v>
      </c>
      <c r="E137" s="200" t="s">
        <v>154</v>
      </c>
      <c r="F137" s="201" t="s">
        <v>467</v>
      </c>
      <c r="G137" s="202" t="s">
        <v>221</v>
      </c>
      <c r="H137" s="203">
        <v>1</v>
      </c>
      <c r="I137" s="204"/>
      <c r="J137" s="205">
        <f>ROUND(I137*H137,2)</f>
        <v>0</v>
      </c>
      <c r="K137" s="206"/>
      <c r="L137" s="36"/>
      <c r="M137" s="207" t="s">
        <v>1</v>
      </c>
      <c r="N137" s="208" t="s">
        <v>40</v>
      </c>
      <c r="O137" s="6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7" t="s">
        <v>145</v>
      </c>
      <c r="AT137" s="197" t="s">
        <v>170</v>
      </c>
      <c r="AU137" s="197" t="s">
        <v>83</v>
      </c>
      <c r="AY137" s="14" t="s">
        <v>137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4" t="s">
        <v>83</v>
      </c>
      <c r="BK137" s="198">
        <f>ROUND(I137*H137,2)</f>
        <v>0</v>
      </c>
      <c r="BL137" s="14" t="s">
        <v>145</v>
      </c>
      <c r="BM137" s="197" t="s">
        <v>174</v>
      </c>
    </row>
    <row r="138" spans="1:65" s="12" customFormat="1" ht="25.9" customHeight="1">
      <c r="B138" s="168"/>
      <c r="C138" s="169"/>
      <c r="D138" s="170" t="s">
        <v>74</v>
      </c>
      <c r="E138" s="171" t="s">
        <v>230</v>
      </c>
      <c r="F138" s="171" t="s">
        <v>468</v>
      </c>
      <c r="G138" s="169"/>
      <c r="H138" s="169"/>
      <c r="I138" s="172"/>
      <c r="J138" s="173">
        <f>BK138</f>
        <v>0</v>
      </c>
      <c r="K138" s="169"/>
      <c r="L138" s="174"/>
      <c r="M138" s="175"/>
      <c r="N138" s="176"/>
      <c r="O138" s="176"/>
      <c r="P138" s="177">
        <f>SUM(P139:P145)</f>
        <v>0</v>
      </c>
      <c r="Q138" s="176"/>
      <c r="R138" s="177">
        <f>SUM(R139:R145)</f>
        <v>0</v>
      </c>
      <c r="S138" s="176"/>
      <c r="T138" s="178">
        <f>SUM(T139:T145)</f>
        <v>0</v>
      </c>
      <c r="AR138" s="179" t="s">
        <v>83</v>
      </c>
      <c r="AT138" s="180" t="s">
        <v>74</v>
      </c>
      <c r="AU138" s="180" t="s">
        <v>75</v>
      </c>
      <c r="AY138" s="179" t="s">
        <v>137</v>
      </c>
      <c r="BK138" s="181">
        <f>SUM(BK139:BK145)</f>
        <v>0</v>
      </c>
    </row>
    <row r="139" spans="1:65" s="2" customFormat="1" ht="16.5" customHeight="1">
      <c r="A139" s="31"/>
      <c r="B139" s="32"/>
      <c r="C139" s="199" t="s">
        <v>179</v>
      </c>
      <c r="D139" s="199" t="s">
        <v>170</v>
      </c>
      <c r="E139" s="200" t="s">
        <v>179</v>
      </c>
      <c r="F139" s="201" t="s">
        <v>469</v>
      </c>
      <c r="G139" s="202" t="s">
        <v>173</v>
      </c>
      <c r="H139" s="203">
        <v>0.15</v>
      </c>
      <c r="I139" s="204"/>
      <c r="J139" s="205">
        <f t="shared" ref="J139:J145" si="0">ROUND(I139*H139,2)</f>
        <v>0</v>
      </c>
      <c r="K139" s="206"/>
      <c r="L139" s="36"/>
      <c r="M139" s="207" t="s">
        <v>1</v>
      </c>
      <c r="N139" s="208" t="s">
        <v>40</v>
      </c>
      <c r="O139" s="68"/>
      <c r="P139" s="195">
        <f t="shared" ref="P139:P145" si="1">O139*H139</f>
        <v>0</v>
      </c>
      <c r="Q139" s="195">
        <v>0</v>
      </c>
      <c r="R139" s="195">
        <f t="shared" ref="R139:R145" si="2">Q139*H139</f>
        <v>0</v>
      </c>
      <c r="S139" s="195">
        <v>0</v>
      </c>
      <c r="T139" s="196">
        <f t="shared" ref="T139:T145" si="3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7" t="s">
        <v>145</v>
      </c>
      <c r="AT139" s="197" t="s">
        <v>170</v>
      </c>
      <c r="AU139" s="197" t="s">
        <v>83</v>
      </c>
      <c r="AY139" s="14" t="s">
        <v>137</v>
      </c>
      <c r="BE139" s="198">
        <f t="shared" ref="BE139:BE145" si="4">IF(N139="základní",J139,0)</f>
        <v>0</v>
      </c>
      <c r="BF139" s="198">
        <f t="shared" ref="BF139:BF145" si="5">IF(N139="snížená",J139,0)</f>
        <v>0</v>
      </c>
      <c r="BG139" s="198">
        <f t="shared" ref="BG139:BG145" si="6">IF(N139="zákl. přenesená",J139,0)</f>
        <v>0</v>
      </c>
      <c r="BH139" s="198">
        <f t="shared" ref="BH139:BH145" si="7">IF(N139="sníž. přenesená",J139,0)</f>
        <v>0</v>
      </c>
      <c r="BI139" s="198">
        <f t="shared" ref="BI139:BI145" si="8">IF(N139="nulová",J139,0)</f>
        <v>0</v>
      </c>
      <c r="BJ139" s="14" t="s">
        <v>83</v>
      </c>
      <c r="BK139" s="198">
        <f t="shared" ref="BK139:BK145" si="9">ROUND(I139*H139,2)</f>
        <v>0</v>
      </c>
      <c r="BL139" s="14" t="s">
        <v>145</v>
      </c>
      <c r="BM139" s="197" t="s">
        <v>178</v>
      </c>
    </row>
    <row r="140" spans="1:65" s="2" customFormat="1" ht="16.5" customHeight="1">
      <c r="A140" s="31"/>
      <c r="B140" s="32"/>
      <c r="C140" s="199" t="s">
        <v>158</v>
      </c>
      <c r="D140" s="199" t="s">
        <v>170</v>
      </c>
      <c r="E140" s="200" t="s">
        <v>158</v>
      </c>
      <c r="F140" s="201" t="s">
        <v>470</v>
      </c>
      <c r="G140" s="202" t="s">
        <v>173</v>
      </c>
      <c r="H140" s="203">
        <v>0.46</v>
      </c>
      <c r="I140" s="204"/>
      <c r="J140" s="205">
        <f t="shared" si="0"/>
        <v>0</v>
      </c>
      <c r="K140" s="206"/>
      <c r="L140" s="36"/>
      <c r="M140" s="207" t="s">
        <v>1</v>
      </c>
      <c r="N140" s="208" t="s">
        <v>40</v>
      </c>
      <c r="O140" s="68"/>
      <c r="P140" s="195">
        <f t="shared" si="1"/>
        <v>0</v>
      </c>
      <c r="Q140" s="195">
        <v>0</v>
      </c>
      <c r="R140" s="195">
        <f t="shared" si="2"/>
        <v>0</v>
      </c>
      <c r="S140" s="195">
        <v>0</v>
      </c>
      <c r="T140" s="196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7" t="s">
        <v>145</v>
      </c>
      <c r="AT140" s="197" t="s">
        <v>170</v>
      </c>
      <c r="AU140" s="197" t="s">
        <v>83</v>
      </c>
      <c r="AY140" s="14" t="s">
        <v>137</v>
      </c>
      <c r="BE140" s="198">
        <f t="shared" si="4"/>
        <v>0</v>
      </c>
      <c r="BF140" s="198">
        <f t="shared" si="5"/>
        <v>0</v>
      </c>
      <c r="BG140" s="198">
        <f t="shared" si="6"/>
        <v>0</v>
      </c>
      <c r="BH140" s="198">
        <f t="shared" si="7"/>
        <v>0</v>
      </c>
      <c r="BI140" s="198">
        <f t="shared" si="8"/>
        <v>0</v>
      </c>
      <c r="BJ140" s="14" t="s">
        <v>83</v>
      </c>
      <c r="BK140" s="198">
        <f t="shared" si="9"/>
        <v>0</v>
      </c>
      <c r="BL140" s="14" t="s">
        <v>145</v>
      </c>
      <c r="BM140" s="197" t="s">
        <v>182</v>
      </c>
    </row>
    <row r="141" spans="1:65" s="2" customFormat="1" ht="16.5" customHeight="1">
      <c r="A141" s="31"/>
      <c r="B141" s="32"/>
      <c r="C141" s="199" t="s">
        <v>187</v>
      </c>
      <c r="D141" s="199" t="s">
        <v>170</v>
      </c>
      <c r="E141" s="200" t="s">
        <v>187</v>
      </c>
      <c r="F141" s="201" t="s">
        <v>471</v>
      </c>
      <c r="G141" s="202" t="s">
        <v>173</v>
      </c>
      <c r="H141" s="203">
        <v>0.15</v>
      </c>
      <c r="I141" s="204"/>
      <c r="J141" s="205">
        <f t="shared" si="0"/>
        <v>0</v>
      </c>
      <c r="K141" s="206"/>
      <c r="L141" s="36"/>
      <c r="M141" s="207" t="s">
        <v>1</v>
      </c>
      <c r="N141" s="208" t="s">
        <v>40</v>
      </c>
      <c r="O141" s="68"/>
      <c r="P141" s="195">
        <f t="shared" si="1"/>
        <v>0</v>
      </c>
      <c r="Q141" s="195">
        <v>0</v>
      </c>
      <c r="R141" s="195">
        <f t="shared" si="2"/>
        <v>0</v>
      </c>
      <c r="S141" s="195">
        <v>0</v>
      </c>
      <c r="T141" s="196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7" t="s">
        <v>145</v>
      </c>
      <c r="AT141" s="197" t="s">
        <v>170</v>
      </c>
      <c r="AU141" s="197" t="s">
        <v>83</v>
      </c>
      <c r="AY141" s="14" t="s">
        <v>137</v>
      </c>
      <c r="BE141" s="198">
        <f t="shared" si="4"/>
        <v>0</v>
      </c>
      <c r="BF141" s="198">
        <f t="shared" si="5"/>
        <v>0</v>
      </c>
      <c r="BG141" s="198">
        <f t="shared" si="6"/>
        <v>0</v>
      </c>
      <c r="BH141" s="198">
        <f t="shared" si="7"/>
        <v>0</v>
      </c>
      <c r="BI141" s="198">
        <f t="shared" si="8"/>
        <v>0</v>
      </c>
      <c r="BJ141" s="14" t="s">
        <v>83</v>
      </c>
      <c r="BK141" s="198">
        <f t="shared" si="9"/>
        <v>0</v>
      </c>
      <c r="BL141" s="14" t="s">
        <v>145</v>
      </c>
      <c r="BM141" s="197" t="s">
        <v>186</v>
      </c>
    </row>
    <row r="142" spans="1:65" s="2" customFormat="1" ht="16.5" customHeight="1">
      <c r="A142" s="31"/>
      <c r="B142" s="32"/>
      <c r="C142" s="199" t="s">
        <v>161</v>
      </c>
      <c r="D142" s="199" t="s">
        <v>170</v>
      </c>
      <c r="E142" s="200" t="s">
        <v>161</v>
      </c>
      <c r="F142" s="201" t="s">
        <v>472</v>
      </c>
      <c r="G142" s="202" t="s">
        <v>173</v>
      </c>
      <c r="H142" s="203">
        <v>0.15</v>
      </c>
      <c r="I142" s="204"/>
      <c r="J142" s="205">
        <f t="shared" si="0"/>
        <v>0</v>
      </c>
      <c r="K142" s="206"/>
      <c r="L142" s="36"/>
      <c r="M142" s="207" t="s">
        <v>1</v>
      </c>
      <c r="N142" s="208" t="s">
        <v>40</v>
      </c>
      <c r="O142" s="68"/>
      <c r="P142" s="195">
        <f t="shared" si="1"/>
        <v>0</v>
      </c>
      <c r="Q142" s="195">
        <v>0</v>
      </c>
      <c r="R142" s="195">
        <f t="shared" si="2"/>
        <v>0</v>
      </c>
      <c r="S142" s="195">
        <v>0</v>
      </c>
      <c r="T142" s="196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7" t="s">
        <v>145</v>
      </c>
      <c r="AT142" s="197" t="s">
        <v>170</v>
      </c>
      <c r="AU142" s="197" t="s">
        <v>83</v>
      </c>
      <c r="AY142" s="14" t="s">
        <v>137</v>
      </c>
      <c r="BE142" s="198">
        <f t="shared" si="4"/>
        <v>0</v>
      </c>
      <c r="BF142" s="198">
        <f t="shared" si="5"/>
        <v>0</v>
      </c>
      <c r="BG142" s="198">
        <f t="shared" si="6"/>
        <v>0</v>
      </c>
      <c r="BH142" s="198">
        <f t="shared" si="7"/>
        <v>0</v>
      </c>
      <c r="BI142" s="198">
        <f t="shared" si="8"/>
        <v>0</v>
      </c>
      <c r="BJ142" s="14" t="s">
        <v>83</v>
      </c>
      <c r="BK142" s="198">
        <f t="shared" si="9"/>
        <v>0</v>
      </c>
      <c r="BL142" s="14" t="s">
        <v>145</v>
      </c>
      <c r="BM142" s="197" t="s">
        <v>190</v>
      </c>
    </row>
    <row r="143" spans="1:65" s="2" customFormat="1" ht="16.5" customHeight="1">
      <c r="A143" s="31"/>
      <c r="B143" s="32"/>
      <c r="C143" s="199" t="s">
        <v>8</v>
      </c>
      <c r="D143" s="199" t="s">
        <v>170</v>
      </c>
      <c r="E143" s="200" t="s">
        <v>8</v>
      </c>
      <c r="F143" s="201" t="s">
        <v>473</v>
      </c>
      <c r="G143" s="202" t="s">
        <v>173</v>
      </c>
      <c r="H143" s="203">
        <v>0.61</v>
      </c>
      <c r="I143" s="204"/>
      <c r="J143" s="205">
        <f t="shared" si="0"/>
        <v>0</v>
      </c>
      <c r="K143" s="206"/>
      <c r="L143" s="36"/>
      <c r="M143" s="207" t="s">
        <v>1</v>
      </c>
      <c r="N143" s="208" t="s">
        <v>40</v>
      </c>
      <c r="O143" s="68"/>
      <c r="P143" s="195">
        <f t="shared" si="1"/>
        <v>0</v>
      </c>
      <c r="Q143" s="195">
        <v>0</v>
      </c>
      <c r="R143" s="195">
        <f t="shared" si="2"/>
        <v>0</v>
      </c>
      <c r="S143" s="195">
        <v>0</v>
      </c>
      <c r="T143" s="196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7" t="s">
        <v>145</v>
      </c>
      <c r="AT143" s="197" t="s">
        <v>170</v>
      </c>
      <c r="AU143" s="197" t="s">
        <v>83</v>
      </c>
      <c r="AY143" s="14" t="s">
        <v>137</v>
      </c>
      <c r="BE143" s="198">
        <f t="shared" si="4"/>
        <v>0</v>
      </c>
      <c r="BF143" s="198">
        <f t="shared" si="5"/>
        <v>0</v>
      </c>
      <c r="BG143" s="198">
        <f t="shared" si="6"/>
        <v>0</v>
      </c>
      <c r="BH143" s="198">
        <f t="shared" si="7"/>
        <v>0</v>
      </c>
      <c r="BI143" s="198">
        <f t="shared" si="8"/>
        <v>0</v>
      </c>
      <c r="BJ143" s="14" t="s">
        <v>83</v>
      </c>
      <c r="BK143" s="198">
        <f t="shared" si="9"/>
        <v>0</v>
      </c>
      <c r="BL143" s="14" t="s">
        <v>145</v>
      </c>
      <c r="BM143" s="197" t="s">
        <v>193</v>
      </c>
    </row>
    <row r="144" spans="1:65" s="2" customFormat="1" ht="16.5" customHeight="1">
      <c r="A144" s="31"/>
      <c r="B144" s="32"/>
      <c r="C144" s="199" t="s">
        <v>165</v>
      </c>
      <c r="D144" s="199" t="s">
        <v>170</v>
      </c>
      <c r="E144" s="200" t="s">
        <v>165</v>
      </c>
      <c r="F144" s="201" t="s">
        <v>474</v>
      </c>
      <c r="G144" s="202" t="s">
        <v>173</v>
      </c>
      <c r="H144" s="203">
        <v>0.15</v>
      </c>
      <c r="I144" s="204"/>
      <c r="J144" s="205">
        <f t="shared" si="0"/>
        <v>0</v>
      </c>
      <c r="K144" s="206"/>
      <c r="L144" s="36"/>
      <c r="M144" s="207" t="s">
        <v>1</v>
      </c>
      <c r="N144" s="208" t="s">
        <v>40</v>
      </c>
      <c r="O144" s="68"/>
      <c r="P144" s="195">
        <f t="shared" si="1"/>
        <v>0</v>
      </c>
      <c r="Q144" s="195">
        <v>0</v>
      </c>
      <c r="R144" s="195">
        <f t="shared" si="2"/>
        <v>0</v>
      </c>
      <c r="S144" s="195">
        <v>0</v>
      </c>
      <c r="T144" s="196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7" t="s">
        <v>145</v>
      </c>
      <c r="AT144" s="197" t="s">
        <v>170</v>
      </c>
      <c r="AU144" s="197" t="s">
        <v>83</v>
      </c>
      <c r="AY144" s="14" t="s">
        <v>137</v>
      </c>
      <c r="BE144" s="198">
        <f t="shared" si="4"/>
        <v>0</v>
      </c>
      <c r="BF144" s="198">
        <f t="shared" si="5"/>
        <v>0</v>
      </c>
      <c r="BG144" s="198">
        <f t="shared" si="6"/>
        <v>0</v>
      </c>
      <c r="BH144" s="198">
        <f t="shared" si="7"/>
        <v>0</v>
      </c>
      <c r="BI144" s="198">
        <f t="shared" si="8"/>
        <v>0</v>
      </c>
      <c r="BJ144" s="14" t="s">
        <v>83</v>
      </c>
      <c r="BK144" s="198">
        <f t="shared" si="9"/>
        <v>0</v>
      </c>
      <c r="BL144" s="14" t="s">
        <v>145</v>
      </c>
      <c r="BM144" s="197" t="s">
        <v>196</v>
      </c>
    </row>
    <row r="145" spans="1:65" s="2" customFormat="1" ht="16.5" customHeight="1">
      <c r="A145" s="31"/>
      <c r="B145" s="32"/>
      <c r="C145" s="199" t="s">
        <v>200</v>
      </c>
      <c r="D145" s="199" t="s">
        <v>170</v>
      </c>
      <c r="E145" s="200" t="s">
        <v>200</v>
      </c>
      <c r="F145" s="201" t="s">
        <v>475</v>
      </c>
      <c r="G145" s="202" t="s">
        <v>173</v>
      </c>
      <c r="H145" s="203">
        <v>0.15</v>
      </c>
      <c r="I145" s="204"/>
      <c r="J145" s="205">
        <f t="shared" si="0"/>
        <v>0</v>
      </c>
      <c r="K145" s="206"/>
      <c r="L145" s="36"/>
      <c r="M145" s="218" t="s">
        <v>1</v>
      </c>
      <c r="N145" s="219" t="s">
        <v>40</v>
      </c>
      <c r="O145" s="216"/>
      <c r="P145" s="220">
        <f t="shared" si="1"/>
        <v>0</v>
      </c>
      <c r="Q145" s="220">
        <v>0</v>
      </c>
      <c r="R145" s="220">
        <f t="shared" si="2"/>
        <v>0</v>
      </c>
      <c r="S145" s="220">
        <v>0</v>
      </c>
      <c r="T145" s="221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7" t="s">
        <v>145</v>
      </c>
      <c r="AT145" s="197" t="s">
        <v>170</v>
      </c>
      <c r="AU145" s="197" t="s">
        <v>83</v>
      </c>
      <c r="AY145" s="14" t="s">
        <v>137</v>
      </c>
      <c r="BE145" s="198">
        <f t="shared" si="4"/>
        <v>0</v>
      </c>
      <c r="BF145" s="198">
        <f t="shared" si="5"/>
        <v>0</v>
      </c>
      <c r="BG145" s="198">
        <f t="shared" si="6"/>
        <v>0</v>
      </c>
      <c r="BH145" s="198">
        <f t="shared" si="7"/>
        <v>0</v>
      </c>
      <c r="BI145" s="198">
        <f t="shared" si="8"/>
        <v>0</v>
      </c>
      <c r="BJ145" s="14" t="s">
        <v>83</v>
      </c>
      <c r="BK145" s="198">
        <f t="shared" si="9"/>
        <v>0</v>
      </c>
      <c r="BL145" s="14" t="s">
        <v>145</v>
      </c>
      <c r="BM145" s="197" t="s">
        <v>199</v>
      </c>
    </row>
    <row r="146" spans="1:65" s="2" customFormat="1" ht="6.95" customHeight="1">
      <c r="A146" s="31"/>
      <c r="B146" s="51"/>
      <c r="C146" s="52"/>
      <c r="D146" s="52"/>
      <c r="E146" s="52"/>
      <c r="F146" s="52"/>
      <c r="G146" s="52"/>
      <c r="H146" s="52"/>
      <c r="I146" s="52"/>
      <c r="J146" s="52"/>
      <c r="K146" s="52"/>
      <c r="L146" s="36"/>
      <c r="M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</sheetData>
  <sheetProtection algorithmName="SHA-512" hashValue="CVgVPxsdAhNrhZzVLSCKq7oCU2Xe9DWbWhhK6ZtdXJHiZGkYvAhjPzkUdfSc/wvxi0VwjgeeeAr6DicghhQgNQ==" saltValue="9cEaxHFdOinxokOeHI1/qELN3fQ1y66haQ5u6pNcJ4EGq7bV/62tX8XuOvoDTla3iYC140MHY/60SbhyZMUtpg==" spinCount="100000" sheet="1" objects="1" scenarios="1" formatColumns="0" formatRows="0" autoFilter="0"/>
  <autoFilter ref="C121:K14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topLeftCell="A116" workbookViewId="0">
      <selection activeCell="I135" sqref="I1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94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85</v>
      </c>
    </row>
    <row r="4" spans="1:46" s="1" customFormat="1" ht="24.95" customHeight="1">
      <c r="B4" s="17"/>
      <c r="D4" s="107" t="s">
        <v>98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6" t="str">
        <f>'Rekapitulace stavby'!K6</f>
        <v>Rekonstrukce zdroje tepla v objektu MP Českomalínská 776/25, Praha 6</v>
      </c>
      <c r="F7" s="267"/>
      <c r="G7" s="267"/>
      <c r="H7" s="267"/>
      <c r="L7" s="17"/>
    </row>
    <row r="8" spans="1:46" s="2" customFormat="1" ht="12" customHeight="1">
      <c r="A8" s="31"/>
      <c r="B8" s="36"/>
      <c r="C8" s="31"/>
      <c r="D8" s="109" t="s">
        <v>99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476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31</v>
      </c>
      <c r="G12" s="31"/>
      <c r="H12" s="31"/>
      <c r="I12" s="109" t="s">
        <v>22</v>
      </c>
      <c r="J12" s="111" t="str">
        <f>'Rekapitulace stavby'!AN8</f>
        <v>11. 5. 2022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>Městská část Praha 6, zast. SNEO, a.s.</v>
      </c>
      <c r="F15" s="31"/>
      <c r="G15" s="31"/>
      <c r="H15" s="31"/>
      <c r="I15" s="109" t="s">
        <v>27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32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2" t="s">
        <v>1</v>
      </c>
      <c r="F27" s="272"/>
      <c r="G27" s="272"/>
      <c r="H27" s="27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ROUND((SUM(BE119:BE138)),  2)</f>
        <v>0</v>
      </c>
      <c r="G33" s="31"/>
      <c r="H33" s="31"/>
      <c r="I33" s="121">
        <v>0.21</v>
      </c>
      <c r="J33" s="120">
        <f>ROUND(((SUM(BE119:BE138))*I33),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ROUND((SUM(BF119:BF138)),  2)</f>
        <v>0</v>
      </c>
      <c r="G34" s="31"/>
      <c r="H34" s="31"/>
      <c r="I34" s="121">
        <v>0.15</v>
      </c>
      <c r="J34" s="120">
        <f>ROUND(((SUM(BF119:BF138))*I34),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ROUND((SUM(BG119:BG138)),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ROUND((SUM(BH119:BH138)),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ROUND((SUM(BI119:BI138)),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4" t="str">
        <f>E7</f>
        <v>Rekonstrukce zdroje tepla v objektu MP Českomalínská 776/25, Praha 6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3" t="str">
        <f>E9</f>
        <v>Objekt4 - PLYNOVOD</v>
      </c>
      <c r="F87" s="263"/>
      <c r="G87" s="263"/>
      <c r="H87" s="263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11. 5. 2022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Městská část Praha 6, zast. SNEO, a.s.</v>
      </c>
      <c r="G91" s="33"/>
      <c r="H91" s="33"/>
      <c r="I91" s="26" t="s">
        <v>30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32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102</v>
      </c>
      <c r="D94" s="141"/>
      <c r="E94" s="141"/>
      <c r="F94" s="141"/>
      <c r="G94" s="141"/>
      <c r="H94" s="141"/>
      <c r="I94" s="141"/>
      <c r="J94" s="142" t="s">
        <v>103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104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105</v>
      </c>
    </row>
    <row r="97" spans="1:31" s="9" customFormat="1" ht="24.95" customHeight="1">
      <c r="B97" s="144"/>
      <c r="C97" s="145"/>
      <c r="D97" s="146" t="s">
        <v>477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478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479</v>
      </c>
      <c r="E99" s="147"/>
      <c r="F99" s="147"/>
      <c r="G99" s="147"/>
      <c r="H99" s="147"/>
      <c r="I99" s="147"/>
      <c r="J99" s="148">
        <f>J134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122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4" t="str">
        <f>E7</f>
        <v>Rekonstrukce zdroje tepla v objektu MP Českomalínská 776/25, Praha 6</v>
      </c>
      <c r="F109" s="265"/>
      <c r="G109" s="265"/>
      <c r="H109" s="265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99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43" t="str">
        <f>E9</f>
        <v>Objekt4 - PLYNOVOD</v>
      </c>
      <c r="F111" s="263"/>
      <c r="G111" s="263"/>
      <c r="H111" s="26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11. 5. 2022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Městská část Praha 6, zast. SNEO, a.s.</v>
      </c>
      <c r="G115" s="33"/>
      <c r="H115" s="33"/>
      <c r="I115" s="26" t="s">
        <v>30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28</v>
      </c>
      <c r="D116" s="33"/>
      <c r="E116" s="33"/>
      <c r="F116" s="24" t="str">
        <f>IF(E18="","",E18)</f>
        <v>Vyplň údaj</v>
      </c>
      <c r="G116" s="33"/>
      <c r="H116" s="33"/>
      <c r="I116" s="26" t="s">
        <v>32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123</v>
      </c>
      <c r="D118" s="159" t="s">
        <v>60</v>
      </c>
      <c r="E118" s="159" t="s">
        <v>56</v>
      </c>
      <c r="F118" s="159" t="s">
        <v>57</v>
      </c>
      <c r="G118" s="159" t="s">
        <v>124</v>
      </c>
      <c r="H118" s="159" t="s">
        <v>125</v>
      </c>
      <c r="I118" s="159" t="s">
        <v>126</v>
      </c>
      <c r="J118" s="160" t="s">
        <v>103</v>
      </c>
      <c r="K118" s="161" t="s">
        <v>127</v>
      </c>
      <c r="L118" s="162"/>
      <c r="M118" s="72" t="s">
        <v>1</v>
      </c>
      <c r="N118" s="73" t="s">
        <v>39</v>
      </c>
      <c r="O118" s="73" t="s">
        <v>128</v>
      </c>
      <c r="P118" s="73" t="s">
        <v>129</v>
      </c>
      <c r="Q118" s="73" t="s">
        <v>130</v>
      </c>
      <c r="R118" s="73" t="s">
        <v>131</v>
      </c>
      <c r="S118" s="73" t="s">
        <v>132</v>
      </c>
      <c r="T118" s="74" t="s">
        <v>133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134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P120+P134</f>
        <v>0</v>
      </c>
      <c r="Q119" s="76"/>
      <c r="R119" s="165">
        <f>R120+R134</f>
        <v>0</v>
      </c>
      <c r="S119" s="76"/>
      <c r="T119" s="166">
        <f>T120+T134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74</v>
      </c>
      <c r="AU119" s="14" t="s">
        <v>105</v>
      </c>
      <c r="BK119" s="167">
        <f>BK120+BK134</f>
        <v>0</v>
      </c>
    </row>
    <row r="120" spans="1:65" s="12" customFormat="1" ht="25.9" customHeight="1">
      <c r="B120" s="168"/>
      <c r="C120" s="169"/>
      <c r="D120" s="170" t="s">
        <v>74</v>
      </c>
      <c r="E120" s="171" t="s">
        <v>389</v>
      </c>
      <c r="F120" s="171" t="s">
        <v>480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83</v>
      </c>
      <c r="AT120" s="180" t="s">
        <v>74</v>
      </c>
      <c r="AU120" s="180" t="s">
        <v>75</v>
      </c>
      <c r="AY120" s="179" t="s">
        <v>137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74</v>
      </c>
      <c r="E121" s="182" t="s">
        <v>135</v>
      </c>
      <c r="F121" s="182" t="s">
        <v>481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SUM(P122:P133)</f>
        <v>0</v>
      </c>
      <c r="Q121" s="176"/>
      <c r="R121" s="177">
        <f>SUM(R122:R133)</f>
        <v>0</v>
      </c>
      <c r="S121" s="176"/>
      <c r="T121" s="178">
        <f>SUM(T122:T133)</f>
        <v>0</v>
      </c>
      <c r="AR121" s="179" t="s">
        <v>83</v>
      </c>
      <c r="AT121" s="180" t="s">
        <v>74</v>
      </c>
      <c r="AU121" s="180" t="s">
        <v>83</v>
      </c>
      <c r="AY121" s="179" t="s">
        <v>137</v>
      </c>
      <c r="BK121" s="181">
        <f>SUM(BK122:BK133)</f>
        <v>0</v>
      </c>
    </row>
    <row r="122" spans="1:65" s="2" customFormat="1" ht="16.5" customHeight="1">
      <c r="A122" s="31"/>
      <c r="B122" s="32"/>
      <c r="C122" s="199" t="s">
        <v>83</v>
      </c>
      <c r="D122" s="199" t="s">
        <v>170</v>
      </c>
      <c r="E122" s="200" t="s">
        <v>482</v>
      </c>
      <c r="F122" s="201" t="s">
        <v>483</v>
      </c>
      <c r="G122" s="202" t="s">
        <v>278</v>
      </c>
      <c r="H122" s="203">
        <v>5</v>
      </c>
      <c r="I122" s="204"/>
      <c r="J122" s="205">
        <f t="shared" ref="J122:J129" si="0">ROUND(I122*H122,2)</f>
        <v>0</v>
      </c>
      <c r="K122" s="206"/>
      <c r="L122" s="36"/>
      <c r="M122" s="207" t="s">
        <v>1</v>
      </c>
      <c r="N122" s="208" t="s">
        <v>40</v>
      </c>
      <c r="O122" s="68"/>
      <c r="P122" s="195">
        <f t="shared" ref="P122:P129" si="1">O122*H122</f>
        <v>0</v>
      </c>
      <c r="Q122" s="195">
        <v>0</v>
      </c>
      <c r="R122" s="195">
        <f t="shared" ref="R122:R129" si="2">Q122*H122</f>
        <v>0</v>
      </c>
      <c r="S122" s="195">
        <v>0</v>
      </c>
      <c r="T122" s="196">
        <f t="shared" ref="T122:T129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7" t="s">
        <v>145</v>
      </c>
      <c r="AT122" s="197" t="s">
        <v>170</v>
      </c>
      <c r="AU122" s="197" t="s">
        <v>85</v>
      </c>
      <c r="AY122" s="14" t="s">
        <v>137</v>
      </c>
      <c r="BE122" s="198">
        <f t="shared" ref="BE122:BE129" si="4">IF(N122="základní",J122,0)</f>
        <v>0</v>
      </c>
      <c r="BF122" s="198">
        <f t="shared" ref="BF122:BF129" si="5">IF(N122="snížená",J122,0)</f>
        <v>0</v>
      </c>
      <c r="BG122" s="198">
        <f t="shared" ref="BG122:BG129" si="6">IF(N122="zákl. přenesená",J122,0)</f>
        <v>0</v>
      </c>
      <c r="BH122" s="198">
        <f t="shared" ref="BH122:BH129" si="7">IF(N122="sníž. přenesená",J122,0)</f>
        <v>0</v>
      </c>
      <c r="BI122" s="198">
        <f t="shared" ref="BI122:BI129" si="8">IF(N122="nulová",J122,0)</f>
        <v>0</v>
      </c>
      <c r="BJ122" s="14" t="s">
        <v>83</v>
      </c>
      <c r="BK122" s="198">
        <f t="shared" ref="BK122:BK129" si="9">ROUND(I122*H122,2)</f>
        <v>0</v>
      </c>
      <c r="BL122" s="14" t="s">
        <v>145</v>
      </c>
      <c r="BM122" s="197" t="s">
        <v>85</v>
      </c>
    </row>
    <row r="123" spans="1:65" s="2" customFormat="1" ht="16.5" customHeight="1">
      <c r="A123" s="31"/>
      <c r="B123" s="32"/>
      <c r="C123" s="199" t="s">
        <v>85</v>
      </c>
      <c r="D123" s="199" t="s">
        <v>170</v>
      </c>
      <c r="E123" s="200" t="s">
        <v>484</v>
      </c>
      <c r="F123" s="201" t="s">
        <v>485</v>
      </c>
      <c r="G123" s="202" t="s">
        <v>278</v>
      </c>
      <c r="H123" s="203">
        <v>1</v>
      </c>
      <c r="I123" s="204"/>
      <c r="J123" s="205">
        <f t="shared" si="0"/>
        <v>0</v>
      </c>
      <c r="K123" s="206"/>
      <c r="L123" s="36"/>
      <c r="M123" s="207" t="s">
        <v>1</v>
      </c>
      <c r="N123" s="208" t="s">
        <v>40</v>
      </c>
      <c r="O123" s="68"/>
      <c r="P123" s="195">
        <f t="shared" si="1"/>
        <v>0</v>
      </c>
      <c r="Q123" s="195">
        <v>0</v>
      </c>
      <c r="R123" s="195">
        <f t="shared" si="2"/>
        <v>0</v>
      </c>
      <c r="S123" s="195">
        <v>0</v>
      </c>
      <c r="T123" s="196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7" t="s">
        <v>145</v>
      </c>
      <c r="AT123" s="197" t="s">
        <v>170</v>
      </c>
      <c r="AU123" s="197" t="s">
        <v>85</v>
      </c>
      <c r="AY123" s="14" t="s">
        <v>137</v>
      </c>
      <c r="BE123" s="198">
        <f t="shared" si="4"/>
        <v>0</v>
      </c>
      <c r="BF123" s="198">
        <f t="shared" si="5"/>
        <v>0</v>
      </c>
      <c r="BG123" s="198">
        <f t="shared" si="6"/>
        <v>0</v>
      </c>
      <c r="BH123" s="198">
        <f t="shared" si="7"/>
        <v>0</v>
      </c>
      <c r="BI123" s="198">
        <f t="shared" si="8"/>
        <v>0</v>
      </c>
      <c r="BJ123" s="14" t="s">
        <v>83</v>
      </c>
      <c r="BK123" s="198">
        <f t="shared" si="9"/>
        <v>0</v>
      </c>
      <c r="BL123" s="14" t="s">
        <v>145</v>
      </c>
      <c r="BM123" s="197" t="s">
        <v>145</v>
      </c>
    </row>
    <row r="124" spans="1:65" s="2" customFormat="1" ht="16.5" customHeight="1">
      <c r="A124" s="31"/>
      <c r="B124" s="32"/>
      <c r="C124" s="199" t="s">
        <v>149</v>
      </c>
      <c r="D124" s="199" t="s">
        <v>170</v>
      </c>
      <c r="E124" s="200" t="s">
        <v>486</v>
      </c>
      <c r="F124" s="201" t="s">
        <v>487</v>
      </c>
      <c r="G124" s="202" t="s">
        <v>278</v>
      </c>
      <c r="H124" s="203">
        <v>30</v>
      </c>
      <c r="I124" s="204"/>
      <c r="J124" s="205">
        <f t="shared" si="0"/>
        <v>0</v>
      </c>
      <c r="K124" s="206"/>
      <c r="L124" s="36"/>
      <c r="M124" s="207" t="s">
        <v>1</v>
      </c>
      <c r="N124" s="208" t="s">
        <v>40</v>
      </c>
      <c r="O124" s="68"/>
      <c r="P124" s="195">
        <f t="shared" si="1"/>
        <v>0</v>
      </c>
      <c r="Q124" s="195">
        <v>0</v>
      </c>
      <c r="R124" s="195">
        <f t="shared" si="2"/>
        <v>0</v>
      </c>
      <c r="S124" s="195">
        <v>0</v>
      </c>
      <c r="T124" s="196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7" t="s">
        <v>145</v>
      </c>
      <c r="AT124" s="197" t="s">
        <v>170</v>
      </c>
      <c r="AU124" s="197" t="s">
        <v>85</v>
      </c>
      <c r="AY124" s="14" t="s">
        <v>137</v>
      </c>
      <c r="BE124" s="198">
        <f t="shared" si="4"/>
        <v>0</v>
      </c>
      <c r="BF124" s="198">
        <f t="shared" si="5"/>
        <v>0</v>
      </c>
      <c r="BG124" s="198">
        <f t="shared" si="6"/>
        <v>0</v>
      </c>
      <c r="BH124" s="198">
        <f t="shared" si="7"/>
        <v>0</v>
      </c>
      <c r="BI124" s="198">
        <f t="shared" si="8"/>
        <v>0</v>
      </c>
      <c r="BJ124" s="14" t="s">
        <v>83</v>
      </c>
      <c r="BK124" s="198">
        <f t="shared" si="9"/>
        <v>0</v>
      </c>
      <c r="BL124" s="14" t="s">
        <v>145</v>
      </c>
      <c r="BM124" s="197" t="s">
        <v>148</v>
      </c>
    </row>
    <row r="125" spans="1:65" s="2" customFormat="1" ht="16.5" customHeight="1">
      <c r="A125" s="31"/>
      <c r="B125" s="32"/>
      <c r="C125" s="199" t="s">
        <v>145</v>
      </c>
      <c r="D125" s="199" t="s">
        <v>170</v>
      </c>
      <c r="E125" s="200" t="s">
        <v>488</v>
      </c>
      <c r="F125" s="201" t="s">
        <v>489</v>
      </c>
      <c r="G125" s="202" t="s">
        <v>143</v>
      </c>
      <c r="H125" s="203">
        <v>2</v>
      </c>
      <c r="I125" s="204"/>
      <c r="J125" s="205">
        <f t="shared" si="0"/>
        <v>0</v>
      </c>
      <c r="K125" s="206"/>
      <c r="L125" s="36"/>
      <c r="M125" s="207" t="s">
        <v>1</v>
      </c>
      <c r="N125" s="208" t="s">
        <v>40</v>
      </c>
      <c r="O125" s="68"/>
      <c r="P125" s="195">
        <f t="shared" si="1"/>
        <v>0</v>
      </c>
      <c r="Q125" s="195">
        <v>0</v>
      </c>
      <c r="R125" s="195">
        <f t="shared" si="2"/>
        <v>0</v>
      </c>
      <c r="S125" s="195">
        <v>0</v>
      </c>
      <c r="T125" s="196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7" t="s">
        <v>145</v>
      </c>
      <c r="AT125" s="197" t="s">
        <v>170</v>
      </c>
      <c r="AU125" s="197" t="s">
        <v>85</v>
      </c>
      <c r="AY125" s="14" t="s">
        <v>137</v>
      </c>
      <c r="BE125" s="198">
        <f t="shared" si="4"/>
        <v>0</v>
      </c>
      <c r="BF125" s="198">
        <f t="shared" si="5"/>
        <v>0</v>
      </c>
      <c r="BG125" s="198">
        <f t="shared" si="6"/>
        <v>0</v>
      </c>
      <c r="BH125" s="198">
        <f t="shared" si="7"/>
        <v>0</v>
      </c>
      <c r="BI125" s="198">
        <f t="shared" si="8"/>
        <v>0</v>
      </c>
      <c r="BJ125" s="14" t="s">
        <v>83</v>
      </c>
      <c r="BK125" s="198">
        <f t="shared" si="9"/>
        <v>0</v>
      </c>
      <c r="BL125" s="14" t="s">
        <v>145</v>
      </c>
      <c r="BM125" s="197" t="s">
        <v>144</v>
      </c>
    </row>
    <row r="126" spans="1:65" s="2" customFormat="1" ht="16.5" customHeight="1">
      <c r="A126" s="31"/>
      <c r="B126" s="32"/>
      <c r="C126" s="199" t="s">
        <v>155</v>
      </c>
      <c r="D126" s="199" t="s">
        <v>170</v>
      </c>
      <c r="E126" s="200" t="s">
        <v>490</v>
      </c>
      <c r="F126" s="201" t="s">
        <v>491</v>
      </c>
      <c r="G126" s="202" t="s">
        <v>143</v>
      </c>
      <c r="H126" s="203">
        <v>1</v>
      </c>
      <c r="I126" s="204"/>
      <c r="J126" s="205">
        <f t="shared" si="0"/>
        <v>0</v>
      </c>
      <c r="K126" s="206"/>
      <c r="L126" s="36"/>
      <c r="M126" s="207" t="s">
        <v>1</v>
      </c>
      <c r="N126" s="208" t="s">
        <v>40</v>
      </c>
      <c r="O126" s="68"/>
      <c r="P126" s="195">
        <f t="shared" si="1"/>
        <v>0</v>
      </c>
      <c r="Q126" s="195">
        <v>0</v>
      </c>
      <c r="R126" s="195">
        <f t="shared" si="2"/>
        <v>0</v>
      </c>
      <c r="S126" s="195">
        <v>0</v>
      </c>
      <c r="T126" s="196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7" t="s">
        <v>145</v>
      </c>
      <c r="AT126" s="197" t="s">
        <v>170</v>
      </c>
      <c r="AU126" s="197" t="s">
        <v>85</v>
      </c>
      <c r="AY126" s="14" t="s">
        <v>137</v>
      </c>
      <c r="BE126" s="198">
        <f t="shared" si="4"/>
        <v>0</v>
      </c>
      <c r="BF126" s="198">
        <f t="shared" si="5"/>
        <v>0</v>
      </c>
      <c r="BG126" s="198">
        <f t="shared" si="6"/>
        <v>0</v>
      </c>
      <c r="BH126" s="198">
        <f t="shared" si="7"/>
        <v>0</v>
      </c>
      <c r="BI126" s="198">
        <f t="shared" si="8"/>
        <v>0</v>
      </c>
      <c r="BJ126" s="14" t="s">
        <v>83</v>
      </c>
      <c r="BK126" s="198">
        <f t="shared" si="9"/>
        <v>0</v>
      </c>
      <c r="BL126" s="14" t="s">
        <v>145</v>
      </c>
      <c r="BM126" s="197" t="s">
        <v>154</v>
      </c>
    </row>
    <row r="127" spans="1:65" s="2" customFormat="1" ht="24.2" customHeight="1">
      <c r="A127" s="31"/>
      <c r="B127" s="32"/>
      <c r="C127" s="199" t="s">
        <v>148</v>
      </c>
      <c r="D127" s="199" t="s">
        <v>170</v>
      </c>
      <c r="E127" s="200" t="s">
        <v>492</v>
      </c>
      <c r="F127" s="201" t="s">
        <v>493</v>
      </c>
      <c r="G127" s="202" t="s">
        <v>278</v>
      </c>
      <c r="H127" s="203">
        <v>10</v>
      </c>
      <c r="I127" s="204"/>
      <c r="J127" s="205">
        <f t="shared" si="0"/>
        <v>0</v>
      </c>
      <c r="K127" s="206"/>
      <c r="L127" s="36"/>
      <c r="M127" s="207" t="s">
        <v>1</v>
      </c>
      <c r="N127" s="208" t="s">
        <v>40</v>
      </c>
      <c r="O127" s="68"/>
      <c r="P127" s="195">
        <f t="shared" si="1"/>
        <v>0</v>
      </c>
      <c r="Q127" s="195">
        <v>0</v>
      </c>
      <c r="R127" s="195">
        <f t="shared" si="2"/>
        <v>0</v>
      </c>
      <c r="S127" s="195">
        <v>0</v>
      </c>
      <c r="T127" s="196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7" t="s">
        <v>145</v>
      </c>
      <c r="AT127" s="197" t="s">
        <v>170</v>
      </c>
      <c r="AU127" s="197" t="s">
        <v>85</v>
      </c>
      <c r="AY127" s="14" t="s">
        <v>137</v>
      </c>
      <c r="BE127" s="198">
        <f t="shared" si="4"/>
        <v>0</v>
      </c>
      <c r="BF127" s="198">
        <f t="shared" si="5"/>
        <v>0</v>
      </c>
      <c r="BG127" s="198">
        <f t="shared" si="6"/>
        <v>0</v>
      </c>
      <c r="BH127" s="198">
        <f t="shared" si="7"/>
        <v>0</v>
      </c>
      <c r="BI127" s="198">
        <f t="shared" si="8"/>
        <v>0</v>
      </c>
      <c r="BJ127" s="14" t="s">
        <v>83</v>
      </c>
      <c r="BK127" s="198">
        <f t="shared" si="9"/>
        <v>0</v>
      </c>
      <c r="BL127" s="14" t="s">
        <v>145</v>
      </c>
      <c r="BM127" s="197" t="s">
        <v>158</v>
      </c>
    </row>
    <row r="128" spans="1:65" s="2" customFormat="1" ht="16.5" customHeight="1">
      <c r="A128" s="31"/>
      <c r="B128" s="32"/>
      <c r="C128" s="199" t="s">
        <v>162</v>
      </c>
      <c r="D128" s="199" t="s">
        <v>170</v>
      </c>
      <c r="E128" s="200" t="s">
        <v>494</v>
      </c>
      <c r="F128" s="201" t="s">
        <v>495</v>
      </c>
      <c r="G128" s="202" t="s">
        <v>347</v>
      </c>
      <c r="H128" s="203">
        <v>4</v>
      </c>
      <c r="I128" s="204"/>
      <c r="J128" s="205">
        <f t="shared" si="0"/>
        <v>0</v>
      </c>
      <c r="K128" s="206"/>
      <c r="L128" s="36"/>
      <c r="M128" s="207" t="s">
        <v>1</v>
      </c>
      <c r="N128" s="208" t="s">
        <v>40</v>
      </c>
      <c r="O128" s="68"/>
      <c r="P128" s="195">
        <f t="shared" si="1"/>
        <v>0</v>
      </c>
      <c r="Q128" s="195">
        <v>0</v>
      </c>
      <c r="R128" s="195">
        <f t="shared" si="2"/>
        <v>0</v>
      </c>
      <c r="S128" s="195">
        <v>0</v>
      </c>
      <c r="T128" s="196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7" t="s">
        <v>145</v>
      </c>
      <c r="AT128" s="197" t="s">
        <v>170</v>
      </c>
      <c r="AU128" s="197" t="s">
        <v>85</v>
      </c>
      <c r="AY128" s="14" t="s">
        <v>137</v>
      </c>
      <c r="BE128" s="198">
        <f t="shared" si="4"/>
        <v>0</v>
      </c>
      <c r="BF128" s="198">
        <f t="shared" si="5"/>
        <v>0</v>
      </c>
      <c r="BG128" s="198">
        <f t="shared" si="6"/>
        <v>0</v>
      </c>
      <c r="BH128" s="198">
        <f t="shared" si="7"/>
        <v>0</v>
      </c>
      <c r="BI128" s="198">
        <f t="shared" si="8"/>
        <v>0</v>
      </c>
      <c r="BJ128" s="14" t="s">
        <v>83</v>
      </c>
      <c r="BK128" s="198">
        <f t="shared" si="9"/>
        <v>0</v>
      </c>
      <c r="BL128" s="14" t="s">
        <v>145</v>
      </c>
      <c r="BM128" s="197" t="s">
        <v>161</v>
      </c>
    </row>
    <row r="129" spans="1:65" s="2" customFormat="1" ht="16.5" customHeight="1">
      <c r="A129" s="31"/>
      <c r="B129" s="32"/>
      <c r="C129" s="199" t="s">
        <v>144</v>
      </c>
      <c r="D129" s="199" t="s">
        <v>170</v>
      </c>
      <c r="E129" s="200" t="s">
        <v>496</v>
      </c>
      <c r="F129" s="201" t="s">
        <v>497</v>
      </c>
      <c r="G129" s="202" t="s">
        <v>347</v>
      </c>
      <c r="H129" s="203">
        <v>4</v>
      </c>
      <c r="I129" s="204"/>
      <c r="J129" s="205">
        <f t="shared" si="0"/>
        <v>0</v>
      </c>
      <c r="K129" s="206"/>
      <c r="L129" s="36"/>
      <c r="M129" s="207" t="s">
        <v>1</v>
      </c>
      <c r="N129" s="208" t="s">
        <v>40</v>
      </c>
      <c r="O129" s="68"/>
      <c r="P129" s="195">
        <f t="shared" si="1"/>
        <v>0</v>
      </c>
      <c r="Q129" s="195">
        <v>0</v>
      </c>
      <c r="R129" s="195">
        <f t="shared" si="2"/>
        <v>0</v>
      </c>
      <c r="S129" s="195">
        <v>0</v>
      </c>
      <c r="T129" s="196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7" t="s">
        <v>145</v>
      </c>
      <c r="AT129" s="197" t="s">
        <v>170</v>
      </c>
      <c r="AU129" s="197" t="s">
        <v>85</v>
      </c>
      <c r="AY129" s="14" t="s">
        <v>137</v>
      </c>
      <c r="BE129" s="198">
        <f t="shared" si="4"/>
        <v>0</v>
      </c>
      <c r="BF129" s="198">
        <f t="shared" si="5"/>
        <v>0</v>
      </c>
      <c r="BG129" s="198">
        <f t="shared" si="6"/>
        <v>0</v>
      </c>
      <c r="BH129" s="198">
        <f t="shared" si="7"/>
        <v>0</v>
      </c>
      <c r="BI129" s="198">
        <f t="shared" si="8"/>
        <v>0</v>
      </c>
      <c r="BJ129" s="14" t="s">
        <v>83</v>
      </c>
      <c r="BK129" s="198">
        <f t="shared" si="9"/>
        <v>0</v>
      </c>
      <c r="BL129" s="14" t="s">
        <v>145</v>
      </c>
      <c r="BM129" s="197" t="s">
        <v>165</v>
      </c>
    </row>
    <row r="130" spans="1:65" s="2" customFormat="1" ht="39">
      <c r="A130" s="31"/>
      <c r="B130" s="32"/>
      <c r="C130" s="33"/>
      <c r="D130" s="209" t="s">
        <v>269</v>
      </c>
      <c r="E130" s="33"/>
      <c r="F130" s="210" t="s">
        <v>498</v>
      </c>
      <c r="G130" s="33"/>
      <c r="H130" s="33"/>
      <c r="I130" s="211"/>
      <c r="J130" s="33"/>
      <c r="K130" s="33"/>
      <c r="L130" s="36"/>
      <c r="M130" s="212"/>
      <c r="N130" s="213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269</v>
      </c>
      <c r="AU130" s="14" t="s">
        <v>85</v>
      </c>
    </row>
    <row r="131" spans="1:65" s="2" customFormat="1" ht="16.5" customHeight="1">
      <c r="A131" s="31"/>
      <c r="B131" s="32"/>
      <c r="C131" s="199" t="s">
        <v>169</v>
      </c>
      <c r="D131" s="199" t="s">
        <v>170</v>
      </c>
      <c r="E131" s="200" t="s">
        <v>499</v>
      </c>
      <c r="F131" s="201" t="s">
        <v>500</v>
      </c>
      <c r="G131" s="202" t="s">
        <v>501</v>
      </c>
      <c r="H131" s="203">
        <v>1</v>
      </c>
      <c r="I131" s="204"/>
      <c r="J131" s="205">
        <f>ROUND(I131*H131,2)</f>
        <v>0</v>
      </c>
      <c r="K131" s="206"/>
      <c r="L131" s="36"/>
      <c r="M131" s="207" t="s">
        <v>1</v>
      </c>
      <c r="N131" s="208" t="s">
        <v>40</v>
      </c>
      <c r="O131" s="6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7" t="s">
        <v>145</v>
      </c>
      <c r="AT131" s="197" t="s">
        <v>170</v>
      </c>
      <c r="AU131" s="197" t="s">
        <v>85</v>
      </c>
      <c r="AY131" s="14" t="s">
        <v>137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4" t="s">
        <v>83</v>
      </c>
      <c r="BK131" s="198">
        <f>ROUND(I131*H131,2)</f>
        <v>0</v>
      </c>
      <c r="BL131" s="14" t="s">
        <v>145</v>
      </c>
      <c r="BM131" s="197" t="s">
        <v>168</v>
      </c>
    </row>
    <row r="132" spans="1:65" s="2" customFormat="1" ht="16.5" customHeight="1">
      <c r="A132" s="31"/>
      <c r="B132" s="32"/>
      <c r="C132" s="199" t="s">
        <v>154</v>
      </c>
      <c r="D132" s="199" t="s">
        <v>170</v>
      </c>
      <c r="E132" s="200" t="s">
        <v>502</v>
      </c>
      <c r="F132" s="201" t="s">
        <v>503</v>
      </c>
      <c r="G132" s="202" t="s">
        <v>501</v>
      </c>
      <c r="H132" s="203">
        <v>1</v>
      </c>
      <c r="I132" s="204"/>
      <c r="J132" s="205">
        <f>ROUND(I132*H132,2)</f>
        <v>0</v>
      </c>
      <c r="K132" s="206"/>
      <c r="L132" s="36"/>
      <c r="M132" s="207" t="s">
        <v>1</v>
      </c>
      <c r="N132" s="208" t="s">
        <v>40</v>
      </c>
      <c r="O132" s="6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7" t="s">
        <v>145</v>
      </c>
      <c r="AT132" s="197" t="s">
        <v>170</v>
      </c>
      <c r="AU132" s="197" t="s">
        <v>85</v>
      </c>
      <c r="AY132" s="14" t="s">
        <v>137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4" t="s">
        <v>83</v>
      </c>
      <c r="BK132" s="198">
        <f>ROUND(I132*H132,2)</f>
        <v>0</v>
      </c>
      <c r="BL132" s="14" t="s">
        <v>145</v>
      </c>
      <c r="BM132" s="197" t="s">
        <v>174</v>
      </c>
    </row>
    <row r="133" spans="1:65" s="2" customFormat="1" ht="16.5" customHeight="1">
      <c r="A133" s="31"/>
      <c r="B133" s="32"/>
      <c r="C133" s="199" t="s">
        <v>179</v>
      </c>
      <c r="D133" s="199" t="s">
        <v>170</v>
      </c>
      <c r="E133" s="200" t="s">
        <v>504</v>
      </c>
      <c r="F133" s="201" t="s">
        <v>505</v>
      </c>
      <c r="G133" s="202" t="s">
        <v>143</v>
      </c>
      <c r="H133" s="203">
        <v>1</v>
      </c>
      <c r="I133" s="204"/>
      <c r="J133" s="205">
        <f>ROUND(I133*H133,2)</f>
        <v>0</v>
      </c>
      <c r="K133" s="206"/>
      <c r="L133" s="36"/>
      <c r="M133" s="207" t="s">
        <v>1</v>
      </c>
      <c r="N133" s="208" t="s">
        <v>40</v>
      </c>
      <c r="O133" s="6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7" t="s">
        <v>145</v>
      </c>
      <c r="AT133" s="197" t="s">
        <v>170</v>
      </c>
      <c r="AU133" s="197" t="s">
        <v>85</v>
      </c>
      <c r="AY133" s="14" t="s">
        <v>137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4" t="s">
        <v>83</v>
      </c>
      <c r="BK133" s="198">
        <f>ROUND(I133*H133,2)</f>
        <v>0</v>
      </c>
      <c r="BL133" s="14" t="s">
        <v>145</v>
      </c>
      <c r="BM133" s="197" t="s">
        <v>178</v>
      </c>
    </row>
    <row r="134" spans="1:65" s="12" customFormat="1" ht="25.9" customHeight="1">
      <c r="B134" s="168"/>
      <c r="C134" s="169"/>
      <c r="D134" s="170" t="s">
        <v>74</v>
      </c>
      <c r="E134" s="171" t="s">
        <v>138</v>
      </c>
      <c r="F134" s="171" t="s">
        <v>373</v>
      </c>
      <c r="G134" s="169"/>
      <c r="H134" s="169"/>
      <c r="I134" s="172"/>
      <c r="J134" s="173">
        <f>BK134</f>
        <v>0</v>
      </c>
      <c r="K134" s="169"/>
      <c r="L134" s="174"/>
      <c r="M134" s="175"/>
      <c r="N134" s="176"/>
      <c r="O134" s="176"/>
      <c r="P134" s="177">
        <f>SUM(P135:P138)</f>
        <v>0</v>
      </c>
      <c r="Q134" s="176"/>
      <c r="R134" s="177">
        <f>SUM(R135:R138)</f>
        <v>0</v>
      </c>
      <c r="S134" s="176"/>
      <c r="T134" s="178">
        <f>SUM(T135:T138)</f>
        <v>0</v>
      </c>
      <c r="AR134" s="179" t="s">
        <v>83</v>
      </c>
      <c r="AT134" s="180" t="s">
        <v>74</v>
      </c>
      <c r="AU134" s="180" t="s">
        <v>75</v>
      </c>
      <c r="AY134" s="179" t="s">
        <v>137</v>
      </c>
      <c r="BK134" s="181">
        <f>SUM(BK135:BK138)</f>
        <v>0</v>
      </c>
    </row>
    <row r="135" spans="1:65" s="2" customFormat="1" ht="16.5" customHeight="1">
      <c r="A135" s="31"/>
      <c r="B135" s="32"/>
      <c r="C135" s="199" t="s">
        <v>158</v>
      </c>
      <c r="D135" s="199" t="s">
        <v>170</v>
      </c>
      <c r="E135" s="200" t="s">
        <v>506</v>
      </c>
      <c r="F135" s="201" t="s">
        <v>507</v>
      </c>
      <c r="G135" s="202" t="s">
        <v>278</v>
      </c>
      <c r="H135" s="203">
        <v>40</v>
      </c>
      <c r="I135" s="204"/>
      <c r="J135" s="205">
        <f>ROUND(I135*H135,2)</f>
        <v>0</v>
      </c>
      <c r="K135" s="206"/>
      <c r="L135" s="36"/>
      <c r="M135" s="207" t="s">
        <v>1</v>
      </c>
      <c r="N135" s="208" t="s">
        <v>40</v>
      </c>
      <c r="O135" s="6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7" t="s">
        <v>145</v>
      </c>
      <c r="AT135" s="197" t="s">
        <v>170</v>
      </c>
      <c r="AU135" s="197" t="s">
        <v>83</v>
      </c>
      <c r="AY135" s="14" t="s">
        <v>137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4" t="s">
        <v>83</v>
      </c>
      <c r="BK135" s="198">
        <f>ROUND(I135*H135,2)</f>
        <v>0</v>
      </c>
      <c r="BL135" s="14" t="s">
        <v>145</v>
      </c>
      <c r="BM135" s="197" t="s">
        <v>182</v>
      </c>
    </row>
    <row r="136" spans="1:65" s="2" customFormat="1" ht="16.5" customHeight="1">
      <c r="A136" s="31"/>
      <c r="B136" s="32"/>
      <c r="C136" s="199" t="s">
        <v>187</v>
      </c>
      <c r="D136" s="199" t="s">
        <v>170</v>
      </c>
      <c r="E136" s="200" t="s">
        <v>508</v>
      </c>
      <c r="F136" s="201" t="s">
        <v>509</v>
      </c>
      <c r="G136" s="202" t="s">
        <v>143</v>
      </c>
      <c r="H136" s="203">
        <v>5</v>
      </c>
      <c r="I136" s="204"/>
      <c r="J136" s="205">
        <f>ROUND(I136*H136,2)</f>
        <v>0</v>
      </c>
      <c r="K136" s="206"/>
      <c r="L136" s="36"/>
      <c r="M136" s="207" t="s">
        <v>1</v>
      </c>
      <c r="N136" s="208" t="s">
        <v>40</v>
      </c>
      <c r="O136" s="6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7" t="s">
        <v>145</v>
      </c>
      <c r="AT136" s="197" t="s">
        <v>170</v>
      </c>
      <c r="AU136" s="197" t="s">
        <v>83</v>
      </c>
      <c r="AY136" s="14" t="s">
        <v>137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4" t="s">
        <v>83</v>
      </c>
      <c r="BK136" s="198">
        <f>ROUND(I136*H136,2)</f>
        <v>0</v>
      </c>
      <c r="BL136" s="14" t="s">
        <v>145</v>
      </c>
      <c r="BM136" s="197" t="s">
        <v>186</v>
      </c>
    </row>
    <row r="137" spans="1:65" s="2" customFormat="1" ht="16.5" customHeight="1">
      <c r="A137" s="31"/>
      <c r="B137" s="32"/>
      <c r="C137" s="199" t="s">
        <v>161</v>
      </c>
      <c r="D137" s="199" t="s">
        <v>170</v>
      </c>
      <c r="E137" s="200" t="s">
        <v>510</v>
      </c>
      <c r="F137" s="201" t="s">
        <v>511</v>
      </c>
      <c r="G137" s="202" t="s">
        <v>143</v>
      </c>
      <c r="H137" s="203">
        <v>1</v>
      </c>
      <c r="I137" s="204"/>
      <c r="J137" s="205">
        <f>ROUND(I137*H137,2)</f>
        <v>0</v>
      </c>
      <c r="K137" s="206"/>
      <c r="L137" s="36"/>
      <c r="M137" s="207" t="s">
        <v>1</v>
      </c>
      <c r="N137" s="208" t="s">
        <v>40</v>
      </c>
      <c r="O137" s="6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7" t="s">
        <v>145</v>
      </c>
      <c r="AT137" s="197" t="s">
        <v>170</v>
      </c>
      <c r="AU137" s="197" t="s">
        <v>83</v>
      </c>
      <c r="AY137" s="14" t="s">
        <v>137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4" t="s">
        <v>83</v>
      </c>
      <c r="BK137" s="198">
        <f>ROUND(I137*H137,2)</f>
        <v>0</v>
      </c>
      <c r="BL137" s="14" t="s">
        <v>145</v>
      </c>
      <c r="BM137" s="197" t="s">
        <v>190</v>
      </c>
    </row>
    <row r="138" spans="1:65" s="2" customFormat="1" ht="16.5" customHeight="1">
      <c r="A138" s="31"/>
      <c r="B138" s="32"/>
      <c r="C138" s="199" t="s">
        <v>8</v>
      </c>
      <c r="D138" s="199" t="s">
        <v>170</v>
      </c>
      <c r="E138" s="200" t="s">
        <v>512</v>
      </c>
      <c r="F138" s="201" t="s">
        <v>513</v>
      </c>
      <c r="G138" s="202" t="s">
        <v>173</v>
      </c>
      <c r="H138" s="203">
        <v>0.3</v>
      </c>
      <c r="I138" s="204"/>
      <c r="J138" s="205">
        <f>ROUND(I138*H138,2)</f>
        <v>0</v>
      </c>
      <c r="K138" s="206"/>
      <c r="L138" s="36"/>
      <c r="M138" s="218" t="s">
        <v>1</v>
      </c>
      <c r="N138" s="219" t="s">
        <v>40</v>
      </c>
      <c r="O138" s="216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7" t="s">
        <v>145</v>
      </c>
      <c r="AT138" s="197" t="s">
        <v>170</v>
      </c>
      <c r="AU138" s="197" t="s">
        <v>83</v>
      </c>
      <c r="AY138" s="14" t="s">
        <v>137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4" t="s">
        <v>83</v>
      </c>
      <c r="BK138" s="198">
        <f>ROUND(I138*H138,2)</f>
        <v>0</v>
      </c>
      <c r="BL138" s="14" t="s">
        <v>145</v>
      </c>
      <c r="BM138" s="197" t="s">
        <v>193</v>
      </c>
    </row>
    <row r="139" spans="1:65" s="2" customFormat="1" ht="6.95" customHeight="1">
      <c r="A139" s="31"/>
      <c r="B139" s="51"/>
      <c r="C139" s="52"/>
      <c r="D139" s="52"/>
      <c r="E139" s="52"/>
      <c r="F139" s="52"/>
      <c r="G139" s="52"/>
      <c r="H139" s="52"/>
      <c r="I139" s="52"/>
      <c r="J139" s="52"/>
      <c r="K139" s="52"/>
      <c r="L139" s="36"/>
      <c r="M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</sheetData>
  <sheetProtection algorithmName="SHA-512" hashValue="CFYQZ84XN4OqukGPbFCr0PBY7rnImv3E7pQz+ET/mX1oP0YQ62tOdGz8RQOAv0So9VjkYL54UyckvPq21kltEg==" saltValue="Kaw4EqR7+GJboVbFqEI7Z2Gu6zv6mE6y4xSNGL16cz/kYTfdfGrWgll1aKlQVdnDbQbLz1nxwc6V6SJYpOnyiA==" spinCount="100000" sheet="1" objects="1" scenarios="1" formatColumns="0" formatRows="0" autoFilter="0"/>
  <autoFilter ref="C118:K13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topLeftCell="A98" workbookViewId="0">
      <selection activeCell="I121" sqref="I12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97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85</v>
      </c>
    </row>
    <row r="4" spans="1:46" s="1" customFormat="1" ht="24.95" customHeight="1">
      <c r="B4" s="17"/>
      <c r="D4" s="107" t="s">
        <v>98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6" t="str">
        <f>'Rekapitulace stavby'!K6</f>
        <v>Rekonstrukce zdroje tepla v objektu MP Českomalínská 776/25, Praha 6</v>
      </c>
      <c r="F7" s="267"/>
      <c r="G7" s="267"/>
      <c r="H7" s="267"/>
      <c r="L7" s="17"/>
    </row>
    <row r="8" spans="1:46" s="2" customFormat="1" ht="12" customHeight="1">
      <c r="A8" s="31"/>
      <c r="B8" s="36"/>
      <c r="C8" s="31"/>
      <c r="D8" s="109" t="s">
        <v>99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514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11. 5. 2022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32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2" t="s">
        <v>1</v>
      </c>
      <c r="F27" s="272"/>
      <c r="G27" s="272"/>
      <c r="H27" s="27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ROUND((SUM(BE118:BE123)),  2)</f>
        <v>0</v>
      </c>
      <c r="G33" s="31"/>
      <c r="H33" s="31"/>
      <c r="I33" s="121">
        <v>0.21</v>
      </c>
      <c r="J33" s="120">
        <f>ROUND(((SUM(BE118:BE123))*I33),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ROUND((SUM(BF118:BF123)),  2)</f>
        <v>0</v>
      </c>
      <c r="G34" s="31"/>
      <c r="H34" s="31"/>
      <c r="I34" s="121">
        <v>0.15</v>
      </c>
      <c r="J34" s="120">
        <f>ROUND(((SUM(BF118:BF123))*I34),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ROUND((SUM(BG118:BG123)),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ROUND((SUM(BH118:BH123)),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ROUND((SUM(BI118:BI123)),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4" t="str">
        <f>E7</f>
        <v>Rekonstrukce zdroje tepla v objektu MP Českomalínská 776/25, Praha 6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3" t="str">
        <f>E9</f>
        <v>Objekt5 - VRN</v>
      </c>
      <c r="F87" s="263"/>
      <c r="G87" s="263"/>
      <c r="H87" s="263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Českomalínská 776/25, Praha 6 - Bubeneč</v>
      </c>
      <c r="G89" s="33"/>
      <c r="H89" s="33"/>
      <c r="I89" s="26" t="s">
        <v>22</v>
      </c>
      <c r="J89" s="63" t="str">
        <f>IF(J12="","",J12)</f>
        <v>11. 5. 2022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Městská část Praha 6, zast. SNEO, a.s.</v>
      </c>
      <c r="G91" s="33"/>
      <c r="H91" s="33"/>
      <c r="I91" s="26" t="s">
        <v>30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32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102</v>
      </c>
      <c r="D94" s="141"/>
      <c r="E94" s="141"/>
      <c r="F94" s="141"/>
      <c r="G94" s="141"/>
      <c r="H94" s="141"/>
      <c r="I94" s="141"/>
      <c r="J94" s="142" t="s">
        <v>103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104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105</v>
      </c>
    </row>
    <row r="97" spans="1:31" s="9" customFormat="1" ht="24.95" customHeight="1">
      <c r="B97" s="144"/>
      <c r="C97" s="145"/>
      <c r="D97" s="146" t="s">
        <v>515</v>
      </c>
      <c r="E97" s="147"/>
      <c r="F97" s="147"/>
      <c r="G97" s="147"/>
      <c r="H97" s="147"/>
      <c r="I97" s="147"/>
      <c r="J97" s="148">
        <f>J119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516</v>
      </c>
      <c r="E98" s="153"/>
      <c r="F98" s="153"/>
      <c r="G98" s="153"/>
      <c r="H98" s="153"/>
      <c r="I98" s="153"/>
      <c r="J98" s="154">
        <f>J120</f>
        <v>0</v>
      </c>
      <c r="K98" s="151"/>
      <c r="L98" s="155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122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64" t="str">
        <f>E7</f>
        <v>Rekonstrukce zdroje tepla v objektu MP Českomalínská 776/25, Praha 6</v>
      </c>
      <c r="F108" s="265"/>
      <c r="G108" s="265"/>
      <c r="H108" s="265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99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43" t="str">
        <f>E9</f>
        <v>Objekt5 - VRN</v>
      </c>
      <c r="F110" s="263"/>
      <c r="G110" s="263"/>
      <c r="H110" s="26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>Českomalínská 776/25, Praha 6 - Bubeneč</v>
      </c>
      <c r="G112" s="33"/>
      <c r="H112" s="33"/>
      <c r="I112" s="26" t="s">
        <v>22</v>
      </c>
      <c r="J112" s="63" t="str">
        <f>IF(J12="","",J12)</f>
        <v>11. 5. 2022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24</v>
      </c>
      <c r="D114" s="33"/>
      <c r="E114" s="33"/>
      <c r="F114" s="24" t="str">
        <f>E15</f>
        <v>Městská část Praha 6, zast. SNEO, a.s.</v>
      </c>
      <c r="G114" s="33"/>
      <c r="H114" s="33"/>
      <c r="I114" s="26" t="s">
        <v>30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28</v>
      </c>
      <c r="D115" s="33"/>
      <c r="E115" s="33"/>
      <c r="F115" s="24" t="str">
        <f>IF(E18="","",E18)</f>
        <v>Vyplň údaj</v>
      </c>
      <c r="G115" s="33"/>
      <c r="H115" s="33"/>
      <c r="I115" s="26" t="s">
        <v>32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56"/>
      <c r="B117" s="157"/>
      <c r="C117" s="158" t="s">
        <v>123</v>
      </c>
      <c r="D117" s="159" t="s">
        <v>60</v>
      </c>
      <c r="E117" s="159" t="s">
        <v>56</v>
      </c>
      <c r="F117" s="159" t="s">
        <v>57</v>
      </c>
      <c r="G117" s="159" t="s">
        <v>124</v>
      </c>
      <c r="H117" s="159" t="s">
        <v>125</v>
      </c>
      <c r="I117" s="159" t="s">
        <v>126</v>
      </c>
      <c r="J117" s="160" t="s">
        <v>103</v>
      </c>
      <c r="K117" s="161" t="s">
        <v>127</v>
      </c>
      <c r="L117" s="162"/>
      <c r="M117" s="72" t="s">
        <v>1</v>
      </c>
      <c r="N117" s="73" t="s">
        <v>39</v>
      </c>
      <c r="O117" s="73" t="s">
        <v>128</v>
      </c>
      <c r="P117" s="73" t="s">
        <v>129</v>
      </c>
      <c r="Q117" s="73" t="s">
        <v>130</v>
      </c>
      <c r="R117" s="73" t="s">
        <v>131</v>
      </c>
      <c r="S117" s="73" t="s">
        <v>132</v>
      </c>
      <c r="T117" s="74" t="s">
        <v>133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134</v>
      </c>
      <c r="D118" s="33"/>
      <c r="E118" s="33"/>
      <c r="F118" s="33"/>
      <c r="G118" s="33"/>
      <c r="H118" s="33"/>
      <c r="I118" s="33"/>
      <c r="J118" s="163">
        <f>BK118</f>
        <v>0</v>
      </c>
      <c r="K118" s="33"/>
      <c r="L118" s="36"/>
      <c r="M118" s="75"/>
      <c r="N118" s="164"/>
      <c r="O118" s="76"/>
      <c r="P118" s="165">
        <f>P119</f>
        <v>0</v>
      </c>
      <c r="Q118" s="76"/>
      <c r="R118" s="165">
        <f>R119</f>
        <v>0</v>
      </c>
      <c r="S118" s="76"/>
      <c r="T118" s="166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74</v>
      </c>
      <c r="AU118" s="14" t="s">
        <v>105</v>
      </c>
      <c r="BK118" s="167">
        <f>BK119</f>
        <v>0</v>
      </c>
    </row>
    <row r="119" spans="1:65" s="12" customFormat="1" ht="25.9" customHeight="1">
      <c r="B119" s="168"/>
      <c r="C119" s="169"/>
      <c r="D119" s="170" t="s">
        <v>74</v>
      </c>
      <c r="E119" s="171" t="s">
        <v>96</v>
      </c>
      <c r="F119" s="171" t="s">
        <v>517</v>
      </c>
      <c r="G119" s="169"/>
      <c r="H119" s="169"/>
      <c r="I119" s="172"/>
      <c r="J119" s="173">
        <f>BK119</f>
        <v>0</v>
      </c>
      <c r="K119" s="169"/>
      <c r="L119" s="174"/>
      <c r="M119" s="175"/>
      <c r="N119" s="176"/>
      <c r="O119" s="176"/>
      <c r="P119" s="177">
        <f>P120</f>
        <v>0</v>
      </c>
      <c r="Q119" s="176"/>
      <c r="R119" s="177">
        <f>R120</f>
        <v>0</v>
      </c>
      <c r="S119" s="176"/>
      <c r="T119" s="178">
        <f>T120</f>
        <v>0</v>
      </c>
      <c r="AR119" s="179" t="s">
        <v>155</v>
      </c>
      <c r="AT119" s="180" t="s">
        <v>74</v>
      </c>
      <c r="AU119" s="180" t="s">
        <v>75</v>
      </c>
      <c r="AY119" s="179" t="s">
        <v>137</v>
      </c>
      <c r="BK119" s="181">
        <f>BK120</f>
        <v>0</v>
      </c>
    </row>
    <row r="120" spans="1:65" s="12" customFormat="1" ht="22.9" customHeight="1">
      <c r="B120" s="168"/>
      <c r="C120" s="169"/>
      <c r="D120" s="170" t="s">
        <v>74</v>
      </c>
      <c r="E120" s="182" t="s">
        <v>518</v>
      </c>
      <c r="F120" s="182" t="s">
        <v>519</v>
      </c>
      <c r="G120" s="169"/>
      <c r="H120" s="169"/>
      <c r="I120" s="172"/>
      <c r="J120" s="183">
        <f>BK120</f>
        <v>0</v>
      </c>
      <c r="K120" s="169"/>
      <c r="L120" s="174"/>
      <c r="M120" s="175"/>
      <c r="N120" s="176"/>
      <c r="O120" s="176"/>
      <c r="P120" s="177">
        <f>SUM(P121:P123)</f>
        <v>0</v>
      </c>
      <c r="Q120" s="176"/>
      <c r="R120" s="177">
        <f>SUM(R121:R123)</f>
        <v>0</v>
      </c>
      <c r="S120" s="176"/>
      <c r="T120" s="178">
        <f>SUM(T121:T123)</f>
        <v>0</v>
      </c>
      <c r="AR120" s="179" t="s">
        <v>155</v>
      </c>
      <c r="AT120" s="180" t="s">
        <v>74</v>
      </c>
      <c r="AU120" s="180" t="s">
        <v>83</v>
      </c>
      <c r="AY120" s="179" t="s">
        <v>137</v>
      </c>
      <c r="BK120" s="181">
        <f>SUM(BK121:BK123)</f>
        <v>0</v>
      </c>
    </row>
    <row r="121" spans="1:65" s="2" customFormat="1" ht="16.5" customHeight="1">
      <c r="A121" s="31"/>
      <c r="B121" s="32"/>
      <c r="C121" s="199" t="s">
        <v>83</v>
      </c>
      <c r="D121" s="199" t="s">
        <v>170</v>
      </c>
      <c r="E121" s="200" t="s">
        <v>520</v>
      </c>
      <c r="F121" s="201" t="s">
        <v>519</v>
      </c>
      <c r="G121" s="202" t="s">
        <v>521</v>
      </c>
      <c r="H121" s="203">
        <v>8</v>
      </c>
      <c r="I121" s="204"/>
      <c r="J121" s="205">
        <f>ROUND(I121*H121,2)</f>
        <v>0</v>
      </c>
      <c r="K121" s="206"/>
      <c r="L121" s="36"/>
      <c r="M121" s="207" t="s">
        <v>1</v>
      </c>
      <c r="N121" s="208" t="s">
        <v>40</v>
      </c>
      <c r="O121" s="68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7" t="s">
        <v>522</v>
      </c>
      <c r="AT121" s="197" t="s">
        <v>170</v>
      </c>
      <c r="AU121" s="197" t="s">
        <v>85</v>
      </c>
      <c r="AY121" s="14" t="s">
        <v>137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4" t="s">
        <v>83</v>
      </c>
      <c r="BK121" s="198">
        <f>ROUND(I121*H121,2)</f>
        <v>0</v>
      </c>
      <c r="BL121" s="14" t="s">
        <v>522</v>
      </c>
      <c r="BM121" s="197" t="s">
        <v>523</v>
      </c>
    </row>
    <row r="122" spans="1:65" s="2" customFormat="1" ht="16.5" customHeight="1">
      <c r="A122" s="31"/>
      <c r="B122" s="32"/>
      <c r="C122" s="199" t="s">
        <v>85</v>
      </c>
      <c r="D122" s="199" t="s">
        <v>170</v>
      </c>
      <c r="E122" s="200" t="s">
        <v>524</v>
      </c>
      <c r="F122" s="201" t="s">
        <v>525</v>
      </c>
      <c r="G122" s="202" t="s">
        <v>526</v>
      </c>
      <c r="H122" s="203">
        <v>1</v>
      </c>
      <c r="I122" s="204"/>
      <c r="J122" s="205">
        <f>ROUND(I122*H122,2)</f>
        <v>0</v>
      </c>
      <c r="K122" s="206"/>
      <c r="L122" s="36"/>
      <c r="M122" s="207" t="s">
        <v>1</v>
      </c>
      <c r="N122" s="208" t="s">
        <v>40</v>
      </c>
      <c r="O122" s="68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7" t="s">
        <v>522</v>
      </c>
      <c r="AT122" s="197" t="s">
        <v>170</v>
      </c>
      <c r="AU122" s="197" t="s">
        <v>85</v>
      </c>
      <c r="AY122" s="14" t="s">
        <v>137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4" t="s">
        <v>83</v>
      </c>
      <c r="BK122" s="198">
        <f>ROUND(I122*H122,2)</f>
        <v>0</v>
      </c>
      <c r="BL122" s="14" t="s">
        <v>522</v>
      </c>
      <c r="BM122" s="197" t="s">
        <v>527</v>
      </c>
    </row>
    <row r="123" spans="1:65" s="2" customFormat="1" ht="16.5" customHeight="1">
      <c r="A123" s="31"/>
      <c r="B123" s="32"/>
      <c r="C123" s="199" t="s">
        <v>149</v>
      </c>
      <c r="D123" s="199" t="s">
        <v>170</v>
      </c>
      <c r="E123" s="200" t="s">
        <v>528</v>
      </c>
      <c r="F123" s="201" t="s">
        <v>529</v>
      </c>
      <c r="G123" s="202" t="s">
        <v>521</v>
      </c>
      <c r="H123" s="203">
        <v>4</v>
      </c>
      <c r="I123" s="204"/>
      <c r="J123" s="205">
        <f>ROUND(I123*H123,2)</f>
        <v>0</v>
      </c>
      <c r="K123" s="206"/>
      <c r="L123" s="36"/>
      <c r="M123" s="218" t="s">
        <v>1</v>
      </c>
      <c r="N123" s="219" t="s">
        <v>40</v>
      </c>
      <c r="O123" s="216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7" t="s">
        <v>522</v>
      </c>
      <c r="AT123" s="197" t="s">
        <v>170</v>
      </c>
      <c r="AU123" s="197" t="s">
        <v>85</v>
      </c>
      <c r="AY123" s="14" t="s">
        <v>137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4" t="s">
        <v>83</v>
      </c>
      <c r="BK123" s="198">
        <f>ROUND(I123*H123,2)</f>
        <v>0</v>
      </c>
      <c r="BL123" s="14" t="s">
        <v>522</v>
      </c>
      <c r="BM123" s="197" t="s">
        <v>530</v>
      </c>
    </row>
    <row r="124" spans="1:65" s="2" customFormat="1" ht="6.95" customHeight="1">
      <c r="A124" s="31"/>
      <c r="B124" s="51"/>
      <c r="C124" s="52"/>
      <c r="D124" s="52"/>
      <c r="E124" s="52"/>
      <c r="F124" s="52"/>
      <c r="G124" s="52"/>
      <c r="H124" s="52"/>
      <c r="I124" s="52"/>
      <c r="J124" s="52"/>
      <c r="K124" s="52"/>
      <c r="L124" s="36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sheetProtection algorithmName="SHA-512" hashValue="04tphuRnZNFWeqZomeTdJxSLuEUwhaDPDLoy1Jx4vZq+auy3iYTYJf59bnjOeu+gKDmSbCwLrTXnLBVY5zEBBA==" saltValue="fN/TA+meHisITIrS2t+tLKrpAcvLXQvek2iHWRUkzaJGZDDNsm9tljaDyUFuf8OipqUNe//OMXSRdstmQ+EBDA==" spinCount="100000" sheet="1" objects="1" scenarios="1" formatColumns="0" formatRows="0" autoFilter="0"/>
  <autoFilter ref="C117:K12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Objekt1 - UT-zdroj tepla</vt:lpstr>
      <vt:lpstr>Objekt2 - ZTI-rozvody</vt:lpstr>
      <vt:lpstr>Objekt3 - KA-stavební část</vt:lpstr>
      <vt:lpstr>Objekt4 - PLYNOVOD</vt:lpstr>
      <vt:lpstr>Objekt5 - VRN</vt:lpstr>
      <vt:lpstr>'Objekt1 - UT-zdroj tepla'!Názvy_tisku</vt:lpstr>
      <vt:lpstr>'Objekt2 - ZTI-rozvody'!Názvy_tisku</vt:lpstr>
      <vt:lpstr>'Objekt3 - KA-stavební část'!Názvy_tisku</vt:lpstr>
      <vt:lpstr>'Objekt4 - PLYNOVOD'!Názvy_tisku</vt:lpstr>
      <vt:lpstr>'Objekt5 - VRN'!Názvy_tisku</vt:lpstr>
      <vt:lpstr>'Rekapitulace stavby'!Názvy_tisku</vt:lpstr>
      <vt:lpstr>'Objekt1 - UT-zdroj tepla'!Oblast_tisku</vt:lpstr>
      <vt:lpstr>'Objekt2 - ZTI-rozvody'!Oblast_tisku</vt:lpstr>
      <vt:lpstr>'Objekt3 - KA-stavební část'!Oblast_tisku</vt:lpstr>
      <vt:lpstr>'Objekt4 - PLYNOVOD'!Oblast_tisku</vt:lpstr>
      <vt:lpstr>'Objekt5 -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2022-05-12T08:59:52Z</dcterms:created>
  <dcterms:modified xsi:type="dcterms:W3CDTF">2022-05-13T07:11:28Z</dcterms:modified>
</cp:coreProperties>
</file>